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99CA" lockStructure="1"/>
  <bookViews>
    <workbookView xWindow="120" yWindow="105" windowWidth="15120" windowHeight="8010"/>
  </bookViews>
  <sheets>
    <sheet name="Расчет" sheetId="1" r:id="rId1"/>
    <sheet name="Лист2" sheetId="2" state="hidden" r:id="rId2"/>
    <sheet name="Лист3" sheetId="3" state="hidden" r:id="rId3"/>
  </sheets>
  <definedNames>
    <definedName name="_xlnm._FilterDatabase" localSheetId="0" hidden="1">Расчет!$R$1:$S$12</definedName>
    <definedName name="EB.30">Лист2!$D$1:$D$5</definedName>
    <definedName name="EB_30">Лист2!$D$1</definedName>
    <definedName name="Боковина_большая">Расчет!$S$28</definedName>
    <definedName name="Боковина_меньшая">Расчет!$S$32</definedName>
    <definedName name="высота_с_кромкой">Расчет!$S$22</definedName>
    <definedName name="Высота_цоколя">Расчет!$S$11</definedName>
    <definedName name="Высота_шкафа">Расчет!$S$1</definedName>
    <definedName name="ВысотаБоковины">Расчет!$S$30</definedName>
    <definedName name="ВысотаБоковиныМеньшей">Расчет!$S$34</definedName>
    <definedName name="высотаВнутрСтойки">Расчет!$S$38</definedName>
    <definedName name="ВысотаДвери">Расчет!$S$17</definedName>
    <definedName name="Глубина_шкафа">Расчет!$S$2</definedName>
    <definedName name="ДвериТип">Расчет!$S$13</definedName>
    <definedName name="Дверь">Расчет!#REF!</definedName>
    <definedName name="длинаПрофиля">Расчет!$S$37</definedName>
    <definedName name="длинаПрофиляПорезка">Расчет!$S$50</definedName>
    <definedName name="ЗаднняДверь">Лист2!$R$1:$R$2</definedName>
    <definedName name="Кол_воДверей">Расчет!$S$10</definedName>
    <definedName name="КолвоДверей">Лист2!$A$1:$A$2</definedName>
    <definedName name="Крыша_и_дно">Расчет!$S$20</definedName>
    <definedName name="МассаДвери">Расчет!$S$18</definedName>
    <definedName name="Материал">Лист2!$K$1:$K$2</definedName>
    <definedName name="Материал_двери__ДСП_или_МДФ">Расчет!$S$12</definedName>
    <definedName name="Наложение_А">Лист2!$M$1:$M$22</definedName>
    <definedName name="НаложениеА">Расчет!$S$7</definedName>
    <definedName name="ПередняяДверь">Расчет!#REF!</definedName>
    <definedName name="Размер_EB">Расчет!$S$9</definedName>
    <definedName name="РазмерC">Расчет!$S$54</definedName>
    <definedName name="РазмерДверей">Лист2!$F$1:$F$35</definedName>
    <definedName name="РазмерыДверей">Лист2!$I$1:$I$8</definedName>
    <definedName name="сверлениеНижнийСтопор">Расчет!$S$57</definedName>
    <definedName name="ТипДверей">Лист2!$O$1:$O$2</definedName>
    <definedName name="Толщина_большей_боковины">Расчет!$S$5</definedName>
    <definedName name="Толщина_двери">Расчет!$S$8</definedName>
    <definedName name="Толщина_крыши">Расчет!$S$6</definedName>
    <definedName name="Толщина_меньшей_боковины">Расчет!$S$4</definedName>
    <definedName name="ТОЛЩИНАнов">Расчет!$T$8</definedName>
    <definedName name="ТолщиныДверей">Лист2!$T$1:$T$32</definedName>
    <definedName name="ширина_с_кромкой">Расчет!$S$21</definedName>
    <definedName name="Ширина_шкафа">Расчет!$S$3</definedName>
    <definedName name="ШиринаБоковины">Расчет!$S$29</definedName>
    <definedName name="ШиринаБоковиныМеньшей">Расчет!$S$33</definedName>
    <definedName name="ШиринаДвери">Расчет!$S$16</definedName>
  </definedNames>
  <calcPr calcId="162913"/>
</workbook>
</file>

<file path=xl/calcChain.xml><?xml version="1.0" encoding="utf-8"?>
<calcChain xmlns="http://schemas.openxmlformats.org/spreadsheetml/2006/main">
  <c r="T8" i="1" l="1"/>
  <c r="S9" i="1"/>
  <c r="S57" i="1"/>
  <c r="S25" i="1" l="1"/>
  <c r="S29" i="1"/>
  <c r="S21" i="1"/>
  <c r="S33" i="1"/>
  <c r="S38" i="1"/>
  <c r="S17" i="1"/>
  <c r="S54" i="1"/>
  <c r="S50" i="1"/>
  <c r="S34" i="1"/>
  <c r="S26" i="1"/>
  <c r="S22" i="1"/>
  <c r="S16" i="1"/>
  <c r="S45" i="1" l="1"/>
  <c r="S47" i="1"/>
  <c r="S41" i="1"/>
  <c r="S42" i="1"/>
  <c r="S46" i="1"/>
  <c r="S18" i="1"/>
  <c r="S37" i="1"/>
  <c r="S30" i="1" l="1"/>
</calcChain>
</file>

<file path=xl/comments1.xml><?xml version="1.0" encoding="utf-8"?>
<comments xmlns="http://schemas.openxmlformats.org/spreadsheetml/2006/main">
  <authors>
    <author>Автор</author>
  </authors>
  <commentList>
    <comment ref="S1" authorId="0" shapeId="0">
      <text>
        <r>
          <rPr>
            <sz val="9"/>
            <color indexed="81"/>
            <rFont val="Tahoma"/>
            <charset val="1"/>
          </rPr>
          <t xml:space="preserve">Ввести значения в ячейки голубого цвета
</t>
        </r>
      </text>
    </comment>
    <comment ref="S8" authorId="0" shapeId="0">
      <text>
        <r>
          <rPr>
            <b/>
            <sz val="9"/>
            <color indexed="81"/>
            <rFont val="Tahoma"/>
            <charset val="1"/>
          </rPr>
          <t>Профиль Connect - О+С+Р+З=36мм, О+О=21мм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<sst xmlns="http://schemas.openxmlformats.org/spreadsheetml/2006/main" count="61" uniqueCount="49">
  <si>
    <t xml:space="preserve">Дверь </t>
  </si>
  <si>
    <t>Материал двери: ДСП или МДФ</t>
  </si>
  <si>
    <t>2-х дверный или 3-х дверный</t>
  </si>
  <si>
    <t>2-х дверный</t>
  </si>
  <si>
    <t>3-х дверный</t>
  </si>
  <si>
    <t>EB 30</t>
  </si>
  <si>
    <t>ДСП</t>
  </si>
  <si>
    <t>МДФ</t>
  </si>
  <si>
    <t>Стекло</t>
  </si>
  <si>
    <t>ширина с кромкой, мм</t>
  </si>
  <si>
    <t>высота с кромкой, мм</t>
  </si>
  <si>
    <t>длина, мм</t>
  </si>
  <si>
    <t>Двери накладные или внутренние</t>
  </si>
  <si>
    <t>Двери_внутренние</t>
  </si>
  <si>
    <t>Двери_накладные</t>
  </si>
  <si>
    <t>Задняя_левая</t>
  </si>
  <si>
    <t>Задняя_правая</t>
  </si>
  <si>
    <r>
      <t xml:space="preserve">Масса, кг, </t>
    </r>
    <r>
      <rPr>
        <sz val="10"/>
        <color rgb="FFFF0000"/>
        <rFont val="Calibri"/>
        <family val="2"/>
        <charset val="204"/>
        <scheme val="minor"/>
      </rPr>
      <t>ориетировочно!Требуется контрольное взвешивание</t>
    </r>
  </si>
  <si>
    <t>Толщина двери,мм</t>
  </si>
  <si>
    <t>Размер EB,мм</t>
  </si>
  <si>
    <r>
      <t>Высота цоколя,мм</t>
    </r>
    <r>
      <rPr>
        <sz val="10"/>
        <color rgb="FFFF0000"/>
        <rFont val="Calibri"/>
        <family val="2"/>
        <charset val="204"/>
        <scheme val="minor"/>
      </rPr>
      <t xml:space="preserve"> (МИН.60)</t>
    </r>
  </si>
  <si>
    <t xml:space="preserve">Крыша </t>
  </si>
  <si>
    <t>Дно</t>
  </si>
  <si>
    <t>глубина с кромкой, мм</t>
  </si>
  <si>
    <t>Боковина №1</t>
  </si>
  <si>
    <t>Боковина №2</t>
  </si>
  <si>
    <t>Толщина боковины №1,мм</t>
  </si>
  <si>
    <t>Толщина боковины №2,мм</t>
  </si>
  <si>
    <t>Габаритная высота шкафа,мм</t>
  </si>
  <si>
    <t>Габаритная ширина  шкафа,мм</t>
  </si>
  <si>
    <t>Габаритная глубина шкафа,мм</t>
  </si>
  <si>
    <t>Стойка внутренняя, мм</t>
  </si>
  <si>
    <t>Толщина крыши и дна,мм</t>
  </si>
  <si>
    <t>рисунок ниже</t>
  </si>
  <si>
    <t>Профиль верхний и нижний в порезку</t>
  </si>
  <si>
    <t>Размер под сверление 1-го отверстия под нижний стопор</t>
  </si>
  <si>
    <t>Профиль Connect - О+С+Р+З</t>
  </si>
  <si>
    <t>Профиль Connect - О+О</t>
  </si>
  <si>
    <t>Ссылка на чертеж по системе TopLine L</t>
  </si>
  <si>
    <t>высота с кромкой (между крышей и дном), мм</t>
  </si>
  <si>
    <r>
      <t>Наложение (</t>
    </r>
    <r>
      <rPr>
        <b/>
        <sz val="10"/>
        <color theme="1"/>
        <rFont val="Calibri"/>
        <family val="2"/>
        <charset val="204"/>
        <scheme val="minor"/>
      </rPr>
      <t>А</t>
    </r>
    <r>
      <rPr>
        <sz val="10"/>
        <color theme="1"/>
        <rFont val="Calibri"/>
        <family val="2"/>
        <charset val="204"/>
        <scheme val="minor"/>
      </rPr>
      <t xml:space="preserve">). </t>
    </r>
    <r>
      <rPr>
        <sz val="10"/>
        <color rgb="FFFF0000"/>
        <rFont val="Calibri"/>
        <family val="2"/>
        <charset val="204"/>
        <scheme val="minor"/>
      </rPr>
      <t>В случае внутренних дверей размер (A) со знаком "-". Зазор между стойкой и дверью</t>
    </r>
  </si>
  <si>
    <r>
      <t xml:space="preserve">Размер </t>
    </r>
    <r>
      <rPr>
        <b/>
        <sz val="10"/>
        <color theme="1"/>
        <rFont val="Calibri"/>
        <family val="2"/>
        <charset val="204"/>
        <scheme val="minor"/>
      </rPr>
      <t>С</t>
    </r>
    <r>
      <rPr>
        <sz val="10"/>
        <color theme="1"/>
        <rFont val="Calibri"/>
        <family val="2"/>
        <charset val="204"/>
        <scheme val="minor"/>
      </rPr>
      <t xml:space="preserve"> ( 1-е отверстие под доводчик либо стопор),мм</t>
    </r>
  </si>
  <si>
    <r>
      <rPr>
        <b/>
        <sz val="10"/>
        <color theme="1"/>
        <rFont val="Calibri"/>
        <family val="2"/>
        <charset val="204"/>
        <scheme val="minor"/>
      </rPr>
      <t xml:space="preserve">u1 </t>
    </r>
    <r>
      <rPr>
        <sz val="10"/>
        <color theme="1"/>
        <rFont val="Calibri"/>
        <family val="2"/>
        <charset val="204"/>
        <scheme val="minor"/>
      </rPr>
      <t>для доводчиков только на закрывание</t>
    </r>
  </si>
  <si>
    <r>
      <rPr>
        <b/>
        <sz val="10"/>
        <color theme="1"/>
        <rFont val="Calibri"/>
        <family val="2"/>
        <charset val="204"/>
        <scheme val="minor"/>
      </rPr>
      <t>u1</t>
    </r>
    <r>
      <rPr>
        <sz val="10"/>
        <color theme="1"/>
        <rFont val="Calibri"/>
        <family val="2"/>
        <charset val="204"/>
        <scheme val="minor"/>
      </rPr>
      <t xml:space="preserve"> для доводчиков  на закрывание и открывание </t>
    </r>
  </si>
  <si>
    <r>
      <rPr>
        <b/>
        <sz val="10"/>
        <color theme="1"/>
        <rFont val="Calibri"/>
        <family val="2"/>
        <charset val="204"/>
        <scheme val="minor"/>
      </rPr>
      <t>u1</t>
    </r>
    <r>
      <rPr>
        <sz val="10"/>
        <color theme="1"/>
        <rFont val="Calibri"/>
        <family val="2"/>
        <charset val="204"/>
        <scheme val="minor"/>
      </rPr>
      <t xml:space="preserve"> для доводчиков на закрывание и открывание </t>
    </r>
  </si>
  <si>
    <r>
      <rPr>
        <b/>
        <sz val="10"/>
        <color theme="1"/>
        <rFont val="Calibri"/>
        <family val="2"/>
        <charset val="204"/>
        <scheme val="minor"/>
      </rPr>
      <t>u2</t>
    </r>
    <r>
      <rPr>
        <sz val="10"/>
        <color theme="1"/>
        <rFont val="Calibri"/>
        <family val="2"/>
        <charset val="204"/>
        <scheme val="minor"/>
      </rPr>
      <t xml:space="preserve"> для доводчиков  на закрывание и открывание </t>
    </r>
  </si>
  <si>
    <r>
      <rPr>
        <b/>
        <sz val="10"/>
        <color theme="1"/>
        <rFont val="Calibri"/>
        <family val="2"/>
        <charset val="204"/>
        <scheme val="minor"/>
      </rPr>
      <t xml:space="preserve">ДЛЯ </t>
    </r>
    <r>
      <rPr>
        <b/>
        <sz val="10"/>
        <color rgb="FFFF0000"/>
        <rFont val="Calibri"/>
        <family val="2"/>
        <charset val="204"/>
        <scheme val="minor"/>
      </rPr>
      <t>2-х</t>
    </r>
    <r>
      <rPr>
        <b/>
        <sz val="10"/>
        <color theme="1"/>
        <rFont val="Calibri"/>
        <family val="2"/>
        <charset val="204"/>
        <scheme val="minor"/>
      </rPr>
      <t xml:space="preserve"> Дверного шкафа: Недооткрывание</t>
    </r>
    <r>
      <rPr>
        <sz val="10"/>
        <color theme="1"/>
        <rFont val="Calibri"/>
        <family val="2"/>
        <charset val="204"/>
        <scheme val="minor"/>
      </rPr>
      <t xml:space="preserve"> для дверей с неполным наложением. Для планирования систем выдвижения</t>
    </r>
  </si>
  <si>
    <r>
      <rPr>
        <b/>
        <sz val="10"/>
        <color theme="1"/>
        <rFont val="Calibri"/>
        <family val="2"/>
        <charset val="204"/>
        <scheme val="minor"/>
      </rPr>
      <t xml:space="preserve">ДЛЯ </t>
    </r>
    <r>
      <rPr>
        <b/>
        <sz val="10"/>
        <color rgb="FFFF0000"/>
        <rFont val="Calibri"/>
        <family val="2"/>
        <charset val="204"/>
        <scheme val="minor"/>
      </rPr>
      <t>3-х</t>
    </r>
    <r>
      <rPr>
        <b/>
        <sz val="10"/>
        <color theme="1"/>
        <rFont val="Calibri"/>
        <family val="2"/>
        <charset val="204"/>
        <scheme val="minor"/>
      </rPr>
      <t xml:space="preserve"> Дверного шкафа: Недооткрывание</t>
    </r>
    <r>
      <rPr>
        <sz val="10"/>
        <color theme="1"/>
        <rFont val="Calibri"/>
        <family val="2"/>
        <charset val="204"/>
        <scheme val="minor"/>
      </rPr>
      <t xml:space="preserve"> для дверей с неполным наложением. Для планирования систем выдвижения</t>
    </r>
  </si>
  <si>
    <r>
      <rPr>
        <b/>
        <sz val="10"/>
        <color theme="1"/>
        <rFont val="Calibri"/>
        <family val="2"/>
        <charset val="204"/>
        <scheme val="minor"/>
      </rPr>
      <t>u3</t>
    </r>
    <r>
      <rPr>
        <sz val="10"/>
        <color theme="1"/>
        <rFont val="Calibri"/>
        <family val="2"/>
        <charset val="204"/>
        <scheme val="minor"/>
      </rPr>
      <t xml:space="preserve"> для доводчиков  на закрывание и открывание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</si>
</sst>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rgb="FFFF0000"/>
      <name val="Arial"/>
      <family val="2"/>
      <charset val="204"/>
    </font>
    <font>
      <u/>
      <sz val="9.4499999999999993"/>
      <color theme="10"/>
      <name val="Calibri"/>
      <family val="2"/>
      <charset val="204"/>
    </font>
    <font>
      <sz val="20"/>
      <color theme="10"/>
      <name val="Calibri"/>
      <family val="2"/>
      <charset val="204"/>
    </font>
    <font>
      <sz val="10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 applyProtection="1">
      <alignment horizontal="left" vertical="top"/>
      <protection locked="0" hidden="1"/>
    </xf>
    <xf numFmtId="0" fontId="1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8" xfId="0" applyFont="1" applyBorder="1" applyAlignment="1" applyProtection="1">
      <alignment horizontal="center" vertical="top"/>
    </xf>
    <xf numFmtId="2" fontId="6" fillId="0" borderId="10" xfId="0" applyNumberFormat="1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  <protection locked="0"/>
    </xf>
    <xf numFmtId="0" fontId="6" fillId="0" borderId="10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0" fontId="6" fillId="0" borderId="10" xfId="0" applyFont="1" applyBorder="1" applyAlignment="1">
      <alignment horizontal="center" vertical="top"/>
    </xf>
    <xf numFmtId="0" fontId="7" fillId="0" borderId="0" xfId="0" applyFont="1"/>
    <xf numFmtId="0" fontId="10" fillId="0" borderId="3" xfId="0" applyFont="1" applyBorder="1" applyAlignment="1">
      <alignment horizontal="left" vertical="top"/>
    </xf>
    <xf numFmtId="0" fontId="11" fillId="2" borderId="6" xfId="0" applyFont="1" applyFill="1" applyBorder="1" applyAlignment="1" applyProtection="1">
      <alignment horizontal="center" vertical="top" wrapText="1"/>
      <protection locked="0" hidden="1"/>
    </xf>
    <xf numFmtId="0" fontId="12" fillId="2" borderId="8" xfId="0" applyFont="1" applyFill="1" applyBorder="1" applyAlignment="1" applyProtection="1">
      <alignment horizontal="center" vertical="top"/>
      <protection locked="0" hidden="1"/>
    </xf>
    <xf numFmtId="0" fontId="11" fillId="2" borderId="8" xfId="0" applyFont="1" applyFill="1" applyBorder="1" applyAlignment="1" applyProtection="1">
      <alignment horizontal="center" vertical="top"/>
      <protection locked="0" hidden="1"/>
    </xf>
    <xf numFmtId="0" fontId="11" fillId="2" borderId="10" xfId="0" applyFont="1" applyFill="1" applyBorder="1" applyAlignment="1" applyProtection="1">
      <alignment horizontal="center" vertical="top"/>
      <protection locked="0" hidden="1"/>
    </xf>
    <xf numFmtId="0" fontId="1" fillId="0" borderId="13" xfId="0" applyFont="1" applyBorder="1" applyAlignment="1">
      <alignment horizontal="left" vertical="top"/>
    </xf>
    <xf numFmtId="0" fontId="9" fillId="3" borderId="0" xfId="1" applyFont="1" applyFill="1" applyBorder="1" applyAlignment="1" applyProtection="1">
      <alignment horizontal="left" vertical="top"/>
    </xf>
    <xf numFmtId="0" fontId="9" fillId="3" borderId="0" xfId="1" applyFont="1" applyFill="1" applyAlignment="1" applyProtection="1">
      <alignment horizontal="left" vertical="top"/>
    </xf>
    <xf numFmtId="0" fontId="9" fillId="3" borderId="12" xfId="1" applyFont="1" applyFill="1" applyBorder="1" applyAlignment="1" applyProtection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0" fillId="0" borderId="15" xfId="0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2117</xdr:rowOff>
    </xdr:from>
    <xdr:to>
      <xdr:col>14</xdr:col>
      <xdr:colOff>563096</xdr:colOff>
      <xdr:row>24</xdr:row>
      <xdr:rowOff>227632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024" y="246050"/>
          <a:ext cx="8415413" cy="6625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558422</xdr:colOff>
      <xdr:row>57</xdr:row>
      <xdr:rowOff>69655</xdr:rowOff>
    </xdr:from>
    <xdr:to>
      <xdr:col>19</xdr:col>
      <xdr:colOff>1158959</xdr:colOff>
      <xdr:row>82</xdr:row>
      <xdr:rowOff>8452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51264" y="11188839"/>
          <a:ext cx="9000008" cy="3949324"/>
        </a:xfrm>
        <a:prstGeom prst="rect">
          <a:avLst/>
        </a:prstGeom>
      </xdr:spPr>
    </xdr:pic>
    <xdr:clientData/>
  </xdr:twoCellAnchor>
  <xdr:twoCellAnchor>
    <xdr:from>
      <xdr:col>5</xdr:col>
      <xdr:colOff>209545</xdr:colOff>
      <xdr:row>0</xdr:row>
      <xdr:rowOff>34849</xdr:rowOff>
    </xdr:from>
    <xdr:to>
      <xdr:col>6</xdr:col>
      <xdr:colOff>96804</xdr:colOff>
      <xdr:row>1</xdr:row>
      <xdr:rowOff>0</xdr:rowOff>
    </xdr:to>
    <xdr:sp macro="" textlink="Ширина_шкафа">
      <xdr:nvSpPr>
        <xdr:cNvPr id="10" name="Прямоугольник 9"/>
        <xdr:cNvSpPr/>
      </xdr:nvSpPr>
      <xdr:spPr>
        <a:xfrm rot="10800000" flipV="1">
          <a:off x="3229667" y="34849"/>
          <a:ext cx="491283" cy="20908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0423915-E92A-4F18-9297-9E60E87944A6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1186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299390</xdr:colOff>
      <xdr:row>6</xdr:row>
      <xdr:rowOff>674685</xdr:rowOff>
    </xdr:from>
    <xdr:to>
      <xdr:col>0</xdr:col>
      <xdr:colOff>601887</xdr:colOff>
      <xdr:row>8</xdr:row>
      <xdr:rowOff>65375</xdr:rowOff>
    </xdr:to>
    <xdr:sp macro="" textlink="Высота_шкафа">
      <xdr:nvSpPr>
        <xdr:cNvPr id="12" name="Прямоугольник 11"/>
        <xdr:cNvSpPr/>
      </xdr:nvSpPr>
      <xdr:spPr>
        <a:xfrm rot="5400000" flipV="1">
          <a:off x="212071" y="2280051"/>
          <a:ext cx="477135" cy="302497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FAB9EB4-B3E4-423B-9544-E1A94D16E286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1000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23238</xdr:colOff>
      <xdr:row>16</xdr:row>
      <xdr:rowOff>185660</xdr:rowOff>
    </xdr:from>
    <xdr:to>
      <xdr:col>11</xdr:col>
      <xdr:colOff>317077</xdr:colOff>
      <xdr:row>17</xdr:row>
      <xdr:rowOff>265199</xdr:rowOff>
    </xdr:to>
    <xdr:sp macro="" textlink="Высота_цоколя">
      <xdr:nvSpPr>
        <xdr:cNvPr id="13" name="Прямоугольник 12"/>
        <xdr:cNvSpPr/>
      </xdr:nvSpPr>
      <xdr:spPr>
        <a:xfrm rot="5400000" flipV="1">
          <a:off x="6753492" y="4958054"/>
          <a:ext cx="329772" cy="29383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730725-37A2-49F9-85A5-848780F25D7E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72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30526</xdr:colOff>
      <xdr:row>23</xdr:row>
      <xdr:rowOff>150559</xdr:rowOff>
    </xdr:from>
    <xdr:to>
      <xdr:col>7</xdr:col>
      <xdr:colOff>521810</xdr:colOff>
      <xdr:row>24</xdr:row>
      <xdr:rowOff>173797</xdr:rowOff>
    </xdr:to>
    <xdr:sp macro="" textlink="ШиринаДвери">
      <xdr:nvSpPr>
        <xdr:cNvPr id="14" name="Прямоугольник 13"/>
        <xdr:cNvSpPr/>
      </xdr:nvSpPr>
      <xdr:spPr>
        <a:xfrm rot="10800000" flipV="1">
          <a:off x="4258697" y="6550894"/>
          <a:ext cx="491284" cy="26717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3A23BAA-1351-4AB4-9FEA-574922F07675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606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116155</xdr:colOff>
      <xdr:row>23</xdr:row>
      <xdr:rowOff>177899</xdr:rowOff>
    </xdr:from>
    <xdr:to>
      <xdr:col>11</xdr:col>
      <xdr:colOff>440823</xdr:colOff>
      <xdr:row>24</xdr:row>
      <xdr:rowOff>127775</xdr:rowOff>
    </xdr:to>
    <xdr:sp macro="" textlink="НаложениеА">
      <xdr:nvSpPr>
        <xdr:cNvPr id="15" name="Прямоугольник 14"/>
        <xdr:cNvSpPr/>
      </xdr:nvSpPr>
      <xdr:spPr>
        <a:xfrm rot="10800000" flipV="1">
          <a:off x="6760423" y="6578234"/>
          <a:ext cx="324668" cy="19380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9273B9-F60F-4F39-8F0F-91E680CE97C7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26139</xdr:colOff>
      <xdr:row>3</xdr:row>
      <xdr:rowOff>42530</xdr:rowOff>
    </xdr:from>
    <xdr:to>
      <xdr:col>12</xdr:col>
      <xdr:colOff>80719</xdr:colOff>
      <xdr:row>4</xdr:row>
      <xdr:rowOff>61845</xdr:rowOff>
    </xdr:to>
    <xdr:sp macro="" textlink="ширина_с_кромкой">
      <xdr:nvSpPr>
        <xdr:cNvPr id="16" name="Прямоугольник 15"/>
        <xdr:cNvSpPr/>
      </xdr:nvSpPr>
      <xdr:spPr>
        <a:xfrm rot="10800000" flipV="1">
          <a:off x="6774359" y="793229"/>
          <a:ext cx="668055" cy="269548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6ABE444-0408-4A0A-9C70-517FED5165D8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1111,5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343529</xdr:colOff>
      <xdr:row>16</xdr:row>
      <xdr:rowOff>28370</xdr:rowOff>
    </xdr:from>
    <xdr:to>
      <xdr:col>1</xdr:col>
      <xdr:colOff>21610</xdr:colOff>
      <xdr:row>17</xdr:row>
      <xdr:rowOff>398988</xdr:rowOff>
    </xdr:to>
    <xdr:sp macro="" textlink="ШиринаБоковиныМеньшей">
      <xdr:nvSpPr>
        <xdr:cNvPr id="17" name="Прямоугольник 16"/>
        <xdr:cNvSpPr/>
      </xdr:nvSpPr>
      <xdr:spPr>
        <a:xfrm rot="5400000" flipV="1">
          <a:off x="175854" y="4988311"/>
          <a:ext cx="623625" cy="28827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E9B911-CDAB-4711-B3FF-51A5D97447BD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1130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106085</xdr:colOff>
      <xdr:row>78</xdr:row>
      <xdr:rowOff>121829</xdr:rowOff>
    </xdr:from>
    <xdr:to>
      <xdr:col>14</xdr:col>
      <xdr:colOff>457008</xdr:colOff>
      <xdr:row>79</xdr:row>
      <xdr:rowOff>166131</xdr:rowOff>
    </xdr:to>
    <xdr:sp macro="" textlink="РазмерC">
      <xdr:nvSpPr>
        <xdr:cNvPr id="18" name="Прямоугольник 17"/>
        <xdr:cNvSpPr/>
      </xdr:nvSpPr>
      <xdr:spPr>
        <a:xfrm rot="10800000" flipV="1">
          <a:off x="8634283" y="14586538"/>
          <a:ext cx="350923" cy="21043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9817846-7325-43D1-AF00-05DC1690AF68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448405</xdr:colOff>
      <xdr:row>16</xdr:row>
      <xdr:rowOff>236671</xdr:rowOff>
    </xdr:from>
    <xdr:to>
      <xdr:col>10</xdr:col>
      <xdr:colOff>109742</xdr:colOff>
      <xdr:row>17</xdr:row>
      <xdr:rowOff>490056</xdr:rowOff>
    </xdr:to>
    <xdr:sp macro="" textlink="ШиринаБоковины">
      <xdr:nvSpPr>
        <xdr:cNvPr id="20" name="Прямоугольник 19"/>
        <xdr:cNvSpPr/>
      </xdr:nvSpPr>
      <xdr:spPr>
        <a:xfrm rot="5400000" flipV="1">
          <a:off x="5768647" y="5057070"/>
          <a:ext cx="497318" cy="26536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B48A7EA-B46A-4397-9CAC-A9724067AFE3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1161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540876</xdr:colOff>
      <xdr:row>6</xdr:row>
      <xdr:rowOff>514522</xdr:rowOff>
    </xdr:from>
    <xdr:to>
      <xdr:col>6</xdr:col>
      <xdr:colOff>202213</xdr:colOff>
      <xdr:row>7</xdr:row>
      <xdr:rowOff>177459</xdr:rowOff>
    </xdr:to>
    <xdr:sp macro="" textlink="высотаВнутрСтойки">
      <xdr:nvSpPr>
        <xdr:cNvPr id="21" name="Прямоугольник 20"/>
        <xdr:cNvSpPr/>
      </xdr:nvSpPr>
      <xdr:spPr>
        <a:xfrm rot="5400000" flipV="1">
          <a:off x="3444040" y="2095078"/>
          <a:ext cx="499278" cy="26536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3FC65F-2BE8-44B7-A63C-ACD7DEB0DCDE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892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583531</xdr:colOff>
      <xdr:row>71</xdr:row>
      <xdr:rowOff>42111</xdr:rowOff>
    </xdr:from>
    <xdr:to>
      <xdr:col>18</xdr:col>
      <xdr:colOff>1012660</xdr:colOff>
      <xdr:row>72</xdr:row>
      <xdr:rowOff>142373</xdr:rowOff>
    </xdr:to>
    <xdr:sp macro="" textlink="сверлениеНижнийСтопор">
      <xdr:nvSpPr>
        <xdr:cNvPr id="24" name="Прямоугольник 23"/>
        <xdr:cNvSpPr/>
      </xdr:nvSpPr>
      <xdr:spPr>
        <a:xfrm rot="10800000" flipV="1">
          <a:off x="12013531" y="13407190"/>
          <a:ext cx="429129" cy="260683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DFF872-D67E-46E0-B2E6-11109B92F724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13,5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542702</xdr:colOff>
      <xdr:row>29</xdr:row>
      <xdr:rowOff>185657</xdr:rowOff>
    </xdr:from>
    <xdr:to>
      <xdr:col>11</xdr:col>
      <xdr:colOff>177208</xdr:colOff>
      <xdr:row>37</xdr:row>
      <xdr:rowOff>99680</xdr:rowOff>
    </xdr:to>
    <xdr:sp macro="" textlink="">
      <xdr:nvSpPr>
        <xdr:cNvPr id="23" name="TextBox 22"/>
        <xdr:cNvSpPr txBox="1"/>
      </xdr:nvSpPr>
      <xdr:spPr>
        <a:xfrm>
          <a:off x="6677448" y="7918665"/>
          <a:ext cx="247980" cy="1205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17</xdr:col>
      <xdr:colOff>1074332</xdr:colOff>
      <xdr:row>78</xdr:row>
      <xdr:rowOff>55378</xdr:rowOff>
    </xdr:from>
    <xdr:to>
      <xdr:col>17</xdr:col>
      <xdr:colOff>1425255</xdr:colOff>
      <xdr:row>79</xdr:row>
      <xdr:rowOff>99680</xdr:rowOff>
    </xdr:to>
    <xdr:sp macro="" textlink="РазмерC">
      <xdr:nvSpPr>
        <xdr:cNvPr id="25" name="Прямоугольник 24"/>
        <xdr:cNvSpPr/>
      </xdr:nvSpPr>
      <xdr:spPr>
        <a:xfrm rot="10800000" flipV="1">
          <a:off x="10411047" y="14520087"/>
          <a:ext cx="350923" cy="21043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9817846-7325-43D1-AF00-05DC1690AF68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613474</xdr:colOff>
      <xdr:row>2</xdr:row>
      <xdr:rowOff>23232</xdr:rowOff>
    </xdr:from>
    <xdr:to>
      <xdr:col>13</xdr:col>
      <xdr:colOff>355170</xdr:colOff>
      <xdr:row>2</xdr:row>
      <xdr:rowOff>185657</xdr:rowOff>
    </xdr:to>
    <xdr:sp macro="" textlink="Размер_EB">
      <xdr:nvSpPr>
        <xdr:cNvPr id="26" name="Прямоугольник 25"/>
        <xdr:cNvSpPr/>
      </xdr:nvSpPr>
      <xdr:spPr>
        <a:xfrm rot="10800000" flipV="1">
          <a:off x="7975169" y="523698"/>
          <a:ext cx="355170" cy="1624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C309A37-5079-4EA7-97D9-794B526D6090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31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302012</xdr:colOff>
      <xdr:row>0</xdr:row>
      <xdr:rowOff>58079</xdr:rowOff>
    </xdr:from>
    <xdr:to>
      <xdr:col>12</xdr:col>
      <xdr:colOff>189270</xdr:colOff>
      <xdr:row>1</xdr:row>
      <xdr:rowOff>23230</xdr:rowOff>
    </xdr:to>
    <xdr:sp macro="" textlink="Глубина_шкафа">
      <xdr:nvSpPr>
        <xdr:cNvPr id="27" name="Прямоугольник 26"/>
        <xdr:cNvSpPr/>
      </xdr:nvSpPr>
      <xdr:spPr>
        <a:xfrm rot="10800000" flipV="1">
          <a:off x="6946280" y="58079"/>
          <a:ext cx="491283" cy="20908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6566078-0B8B-4147-9EE3-5639FA2C5258}" type="TxLink">
            <a:rPr lang="en-US" sz="1100" b="1" i="0" u="none" strike="noStrike">
              <a:solidFill>
                <a:srgbClr val="FF0000"/>
              </a:solidFill>
              <a:latin typeface="Calibri"/>
            </a:rPr>
            <a:pPr algn="ctr"/>
            <a:t>1186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476251</xdr:colOff>
      <xdr:row>6</xdr:row>
      <xdr:rowOff>559678</xdr:rowOff>
    </xdr:from>
    <xdr:to>
      <xdr:col>16</xdr:col>
      <xdr:colOff>56276</xdr:colOff>
      <xdr:row>7</xdr:row>
      <xdr:rowOff>222163</xdr:rowOff>
    </xdr:to>
    <xdr:sp macro="" textlink="ВысотаДвери">
      <xdr:nvSpPr>
        <xdr:cNvPr id="28" name="Прямоугольник 27"/>
        <xdr:cNvSpPr/>
      </xdr:nvSpPr>
      <xdr:spPr>
        <a:xfrm rot="5400000" flipV="1">
          <a:off x="8815860" y="2140008"/>
          <a:ext cx="498826" cy="26536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E8FC4D-EAAE-4143-BA4E-3E5B442CD4D9}" type="TxLink">
            <a:rPr lang="en-US" sz="1000" b="1" i="1" u="none" strike="noStrike">
              <a:solidFill>
                <a:srgbClr val="FF0000"/>
              </a:solidFill>
              <a:latin typeface="Calibri"/>
            </a:rPr>
            <a:pPr algn="ctr"/>
            <a:t>958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209085</xdr:colOff>
      <xdr:row>23</xdr:row>
      <xdr:rowOff>185854</xdr:rowOff>
    </xdr:from>
    <xdr:to>
      <xdr:col>4</xdr:col>
      <xdr:colOff>533753</xdr:colOff>
      <xdr:row>24</xdr:row>
      <xdr:rowOff>135730</xdr:rowOff>
    </xdr:to>
    <xdr:sp macro="" textlink="НаложениеА">
      <xdr:nvSpPr>
        <xdr:cNvPr id="29" name="Прямоугольник 28"/>
        <xdr:cNvSpPr/>
      </xdr:nvSpPr>
      <xdr:spPr>
        <a:xfrm rot="10800000" flipV="1">
          <a:off x="2625183" y="6586189"/>
          <a:ext cx="324668" cy="19380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9273B9-F60F-4F39-8F0F-91E680CE97C7}" type="TxLink">
            <a:rPr lang="en-US" sz="1000" b="1" i="0" u="none" strike="noStrike">
              <a:solidFill>
                <a:srgbClr val="FF0000"/>
              </a:solidFill>
              <a:latin typeface="Calibri"/>
            </a:rPr>
            <a:pPr algn="ctr"/>
            <a:t>16</a:t>
          </a:fld>
          <a:endParaRPr lang="ru-RU" sz="10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330957</xdr:colOff>
      <xdr:row>25</xdr:row>
      <xdr:rowOff>64582</xdr:rowOff>
    </xdr:from>
    <xdr:to>
      <xdr:col>9</xdr:col>
      <xdr:colOff>359532</xdr:colOff>
      <xdr:row>53</xdr:row>
      <xdr:rowOff>42464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4432" y="7022675"/>
          <a:ext cx="4936371" cy="61045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ettich.com/blaetterkataloge/bkwc/?cat=TA_KSP_ROW_2018&amp;lang=ru_R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showGridLines="0" showRowColHeaders="0" tabSelected="1" topLeftCell="I4" zoomScale="118" zoomScaleNormal="118" workbookViewId="0">
      <selection activeCell="S13" sqref="S13"/>
    </sheetView>
  </sheetViews>
  <sheetFormatPr defaultRowHeight="12.75" x14ac:dyDescent="0.25"/>
  <cols>
    <col min="1" max="15" width="9.140625" style="1"/>
    <col min="16" max="16" width="1.140625" style="1" customWidth="1"/>
    <col min="17" max="17" width="1.85546875" style="1" customWidth="1"/>
    <col min="18" max="18" width="35.140625" style="1" customWidth="1"/>
    <col min="19" max="19" width="23.5703125" style="25" customWidth="1"/>
    <col min="20" max="20" width="24.7109375" style="1" customWidth="1"/>
    <col min="21" max="35" width="20.7109375" style="1" customWidth="1"/>
    <col min="36" max="16384" width="9.140625" style="1"/>
  </cols>
  <sheetData>
    <row r="1" spans="1:21" s="7" customFormat="1" ht="20.10000000000000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2" t="s">
        <v>28</v>
      </c>
      <c r="S1" s="36">
        <v>1000</v>
      </c>
      <c r="T1" s="14"/>
    </row>
    <row r="2" spans="1:21" ht="20.100000000000001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3" t="s">
        <v>30</v>
      </c>
      <c r="S2" s="37">
        <v>1186</v>
      </c>
      <c r="T2" s="15"/>
    </row>
    <row r="3" spans="1:21" ht="20.100000000000001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3" t="s">
        <v>29</v>
      </c>
      <c r="S3" s="38">
        <v>1186</v>
      </c>
      <c r="T3" s="15"/>
    </row>
    <row r="4" spans="1:21" ht="20.100000000000001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3" t="s">
        <v>26</v>
      </c>
      <c r="S4" s="38">
        <v>18</v>
      </c>
      <c r="T4" s="15"/>
    </row>
    <row r="5" spans="1:21" ht="20.100000000000001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3" t="s">
        <v>27</v>
      </c>
      <c r="S5" s="38">
        <v>18</v>
      </c>
      <c r="T5" s="15"/>
    </row>
    <row r="6" spans="1:21" ht="20.10000000000000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" t="s">
        <v>32</v>
      </c>
      <c r="S6" s="38">
        <v>18</v>
      </c>
      <c r="T6" s="15"/>
    </row>
    <row r="7" spans="1:21" ht="66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8" t="s">
        <v>40</v>
      </c>
      <c r="S7" s="38">
        <v>16</v>
      </c>
      <c r="T7" s="16"/>
    </row>
    <row r="8" spans="1:21" ht="20.100000000000001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3" t="s">
        <v>18</v>
      </c>
      <c r="S8" s="38">
        <v>19</v>
      </c>
      <c r="T8" s="35">
        <f>IF(Толщина_двери="Профиль Connect - О+С+Р+З",36,IF(Толщина_двери="Профиль Connect - О+О",21,Толщина_двери))</f>
        <v>19</v>
      </c>
    </row>
    <row r="9" spans="1:21" ht="20.100000000000001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3" t="s">
        <v>19</v>
      </c>
      <c r="S9" s="27">
        <f>IF(AND(Толщина_двери&gt;0,Толщина_двери&lt;=17),28,IF(AND(Толщина_двери&gt;17,Толщина_двери&lt;=20),31,IF(AND(Толщина_двери&gt;20,Толщина_двери&lt;=23),34,IF(AND(Толщина_двери&gt;23,Толщина_двери&lt;=26),37,IF(AND(Толщина_двери&gt;26,Толщина_двери&lt;=41),52,IF(Толщина_двери="Профиль Connect - О+С+Р+З",52,IF(Толщина_двери="Профиль Connect - О+О",34,"ошибка")))))))</f>
        <v>31</v>
      </c>
      <c r="T9" s="15"/>
    </row>
    <row r="10" spans="1:21" ht="20.100000000000001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" t="s">
        <v>2</v>
      </c>
      <c r="S10" s="38" t="s">
        <v>3</v>
      </c>
      <c r="T10" s="15"/>
    </row>
    <row r="11" spans="1:21" ht="20.100000000000001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" t="s">
        <v>20</v>
      </c>
      <c r="S11" s="38">
        <v>72</v>
      </c>
      <c r="T11" s="15"/>
      <c r="U11" s="9"/>
    </row>
    <row r="12" spans="1:21" ht="22.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4" t="s">
        <v>1</v>
      </c>
      <c r="S12" s="38" t="s">
        <v>7</v>
      </c>
      <c r="T12" s="15"/>
    </row>
    <row r="13" spans="1:21" ht="46.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0" t="s">
        <v>12</v>
      </c>
      <c r="S13" s="39" t="s">
        <v>14</v>
      </c>
      <c r="T13" s="15"/>
    </row>
    <row r="14" spans="1:21" ht="6" customHeight="1" thickBo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21"/>
      <c r="T14" s="17"/>
      <c r="U14" s="11"/>
    </row>
    <row r="15" spans="1:21" ht="17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6" t="s">
        <v>0</v>
      </c>
      <c r="S15" s="26"/>
      <c r="T15" s="15"/>
      <c r="U15" s="11"/>
    </row>
    <row r="16" spans="1:21" ht="20.100000000000001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4" t="s">
        <v>9</v>
      </c>
      <c r="S16" s="27">
        <f>IFERROR(CEILING(IF(AND(Кол_воДверей="2-х дверный",ДвериТип="Двери_накладные",НаложениеА&gt;0),((Ширина_шкафа-Толщина_меньшей_боковины-Толщина_большей_боковины)+2*НаложениеА)*0.5+15,IF(AND(Кол_воДверей="2-х дверный",ДвериТип="Двери_внутренние",НаложениеА&lt;=0),((Ширина_шкафа-Толщина_меньшей_боковины-Толщина_большей_боковины)+2*НаложениеА)*0.5+15,IF(AND(Кол_воДверей="3-х дверный",ДвериТип="Двери_накладные",НаложениеА&gt;0),((Ширина_шкафа-Толщина_меньшей_боковины-Толщина_большей_боковины)+2*НаложениеА)/3+20,IF(AND(Кол_воДверей="3-х дверный",ДвериТип="Двери_внутренние",НаложениеА&lt;=0),((Ширина_шкафа-Толщина_меньшей_боковины-Толщина_большей_боковины)+2*НаложениеА)/3+20,"ошибка")))),1),"ошибка")</f>
        <v>606</v>
      </c>
      <c r="T16" s="15"/>
    </row>
    <row r="17" spans="1:20" ht="20.100000000000001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4" t="s">
        <v>10</v>
      </c>
      <c r="S17" s="27">
        <f>IFERROR(IF(Высота_цоколя&gt;=60,Высота_шкафа-Высота_цоколя+30,"цоколь мин.60"),"ошибка")</f>
        <v>958</v>
      </c>
      <c r="T17" s="15"/>
    </row>
    <row r="18" spans="1:20" ht="45" customHeight="1" thickBo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5" t="s">
        <v>17</v>
      </c>
      <c r="S18" s="28">
        <f>IFERROR(IF(Материал_двери__ДСП_или_МДФ="ДСП",(ШиринаДвери*ВысотаДвери*Толщина_двери)/(1000*1000*1000)*671,IF(Материал_двери__ДСП_или_МДФ="МДФ",(ШиринаДвери*ВысотаДвери*Толщина_двери)/(1000*1000*1000)*750,IF(Материал_двери__ДСП_или_МДФ="Стекло",(ШиринаДвери*ВысотаДвери*Толщина_двери)/(1000*1000*1000)*2500,""))),"")</f>
        <v>8.2728090000000005</v>
      </c>
      <c r="T18" s="15"/>
    </row>
    <row r="19" spans="1:20" ht="6" customHeight="1" thickBo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29"/>
      <c r="T19" s="15"/>
    </row>
    <row r="20" spans="1:20" ht="18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6" t="s">
        <v>21</v>
      </c>
      <c r="S20" s="26"/>
      <c r="T20" s="15"/>
    </row>
    <row r="21" spans="1:20" ht="20.100000000000001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4" t="s">
        <v>23</v>
      </c>
      <c r="S21" s="27">
        <f>IFERROR(IF(AND(Кол_воДверей="2-х дверный",ДвериТип="двери_накладные"),Глубина_шкафа-ТОЛЩИНАнов-Размер_EB-24.5,IF(AND(Кол_воДверей="2-х дверный",ДвериТип="двери_внутренние"),Глубина_шкафа-ТОЛЩИНАнов-Размер_EB-24.5,IF(AND(Кол_воДверей="3-х дверный",ДвериТип="двери_накладные"),Глубина_шкафа-ТОЛЩИНАнов-Размер_EB-24.5,IF(AND(Кол_воДверей="3-х дверный",ДвериТип="двери_внутренние"),Глубина_шкафа-ТОЛЩИНАнов-Размер_EB-24.5,"ошибка")))),"ошибка")</f>
        <v>1111.5</v>
      </c>
      <c r="T21" s="15"/>
    </row>
    <row r="22" spans="1:20" ht="20.100000000000001" customHeight="1" thickBot="1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0" t="s">
        <v>9</v>
      </c>
      <c r="S22" s="30">
        <f>IFERROR(Ширина_шкафа-Толщина_меньшей_боковины-Толщина_большей_боковины,"ошибка")</f>
        <v>1150</v>
      </c>
      <c r="T22" s="15"/>
    </row>
    <row r="23" spans="1:20" ht="5.25" customHeight="1" thickBo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31"/>
      <c r="T23" s="15"/>
    </row>
    <row r="24" spans="1:20" ht="20.100000000000001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6" t="s">
        <v>22</v>
      </c>
      <c r="S24" s="26"/>
      <c r="T24" s="15"/>
    </row>
    <row r="25" spans="1:20" ht="20.100000000000001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4" t="s">
        <v>23</v>
      </c>
      <c r="S25" s="27">
        <f>IF(AND(Кол_воДверей="2-х дверный",ДвериТип="двери_накладные"),Глубина_шкафа-ТОЛЩИНАнов-Размер_EB-8,IF(AND(Кол_воДверей="2-х дверный",ДвериТип="двери_внутренние"),Глубина_шкафа-ТОЛЩИНАнов-Размер_EB-8,IF(AND(Кол_воДверей="3-х дверный",ДвериТип="двери_накладные"),Глубина_шкафа-ТОЛЩИНАнов-Размер_EB-8,IF(AND(Кол_воДверей="3-х дверный",ДвериТип="двери_внутренние"),Глубина_шкафа-ТОЛЩИНАнов-Размер_EB-8,"ошибка"))))</f>
        <v>1128</v>
      </c>
      <c r="T25" s="15"/>
    </row>
    <row r="26" spans="1:20" ht="20.100000000000001" customHeight="1" thickBo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0" t="s">
        <v>9</v>
      </c>
      <c r="S26" s="30">
        <f>IFERROR(Ширина_шкафа-Толщина_меньшей_боковины-Толщина_большей_боковины,"ошибка")</f>
        <v>1150</v>
      </c>
      <c r="T26" s="15"/>
    </row>
    <row r="27" spans="1:20" ht="5.25" customHeight="1" thickBo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29"/>
      <c r="T27" s="15"/>
    </row>
    <row r="28" spans="1:20" ht="16.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6" t="s">
        <v>25</v>
      </c>
      <c r="S28" s="26"/>
      <c r="T28" s="15"/>
    </row>
    <row r="29" spans="1:20" ht="20.100000000000001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4" t="s">
        <v>23</v>
      </c>
      <c r="S29" s="27">
        <f>IFERROR(IF(AND(Кол_воДверей="2-х дверный",ДвериТип="двери_накладные"),Глубина_шкафа-ТОЛЩИНАнов-6,IF(AND(Кол_воДверей="2-х дверный",ДвериТип="двери_внутренние"),Глубина_шкафа,IF(AND(Кол_воДверей="3-х дверный",ДвериТип="двери_накладные"),Глубина_шкафа-ТОЛЩИНАнов-Размер_EB-6,IF(AND(Кол_воДверей="3-х дверный",ДвериТип="двери_внутренние"),Глубина_шкафа-Размер_EB,"ошибка")))),"ошибка")</f>
        <v>1161</v>
      </c>
      <c r="T29" s="15"/>
    </row>
    <row r="30" spans="1:20" ht="20.100000000000001" customHeight="1" thickBo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0" t="s">
        <v>10</v>
      </c>
      <c r="S30" s="30">
        <f>Высота_шкафа</f>
        <v>1000</v>
      </c>
      <c r="T30" s="15"/>
    </row>
    <row r="31" spans="1:20" ht="4.5" customHeight="1" thickBo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29"/>
      <c r="T31" s="15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6" t="s">
        <v>24</v>
      </c>
      <c r="S32" s="26"/>
      <c r="T32" s="15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4" t="s">
        <v>23</v>
      </c>
      <c r="S33" s="27">
        <f>IFERROR(IF(AND(Кол_воДверей="2-х дверный",ДвериТип="двери_накладные"),Глубина_шкафа-ТОЛЩИНАнов-Размер_EB-6,IF(AND(Кол_воДверей="2-х дверный",ДвериТип="двери_внутренние"),Глубина_шкафа-Размер_EB,IF(AND(Кол_воДверей="3-х дверный",ДвериТип="двери_накладные"),Глубина_шкафа-ТОЛЩИНАнов-Размер_EB-6,IF(AND(Кол_воДверей="3-х дверный",ДвериТип="двери_внутренние"),Глубина_шкафа-Размер_EB,"ошибка")))),"ошибка")</f>
        <v>1130</v>
      </c>
      <c r="T33" s="15"/>
    </row>
    <row r="34" spans="1:20" ht="13.5" thickBo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0" t="s">
        <v>10</v>
      </c>
      <c r="S34" s="30">
        <f>Высота_шкафа</f>
        <v>1000</v>
      </c>
      <c r="T34" s="15"/>
    </row>
    <row r="35" spans="1:20" ht="13.5" thickBo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29"/>
      <c r="T35" s="15"/>
    </row>
    <row r="36" spans="1:20" ht="12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20" t="s">
        <v>31</v>
      </c>
      <c r="S36" s="32"/>
      <c r="T36" s="15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4" t="s">
        <v>23</v>
      </c>
      <c r="S37" s="27">
        <f>ширина_с_кромкой</f>
        <v>1111.5</v>
      </c>
      <c r="T37" s="15"/>
    </row>
    <row r="38" spans="1:20" ht="13.5" thickBo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0" t="s">
        <v>39</v>
      </c>
      <c r="S38" s="30">
        <f>IFERROR((Высота_шкафа-2*Толщина_крыши-Высота_цоколя),"ошибка")</f>
        <v>892</v>
      </c>
      <c r="T38" s="15"/>
    </row>
    <row r="39" spans="1:20" ht="13.5" thickBo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31"/>
      <c r="T39" s="15"/>
    </row>
    <row r="40" spans="1:20" ht="30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44" t="s">
        <v>46</v>
      </c>
      <c r="S40" s="45"/>
      <c r="T40" s="15"/>
    </row>
    <row r="41" spans="1:20" ht="25.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3" t="s">
        <v>42</v>
      </c>
      <c r="S41" s="40">
        <f>IF(Кол_воДверей="2-х дверный",Ширина_шкафа-Толщина_меньшей_боковины-Толщина_большей_боковины-(ШиринаДвери-НаложениеА)-45,"")</f>
        <v>515</v>
      </c>
      <c r="T41" s="15"/>
    </row>
    <row r="42" spans="1:20" ht="25.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3" t="s">
        <v>43</v>
      </c>
      <c r="S42" s="40">
        <f>IF(Кол_воДверей="2-х дверный",Ширина_шкафа-Толщина_меньшей_боковины-Толщина_большей_боковины-(ШиринаДвери-НаложениеА)-68,"")</f>
        <v>492</v>
      </c>
      <c r="T42" s="15"/>
    </row>
    <row r="43" spans="1:20" ht="13.5" thickBo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3"/>
      <c r="S43" s="27"/>
      <c r="T43" s="15"/>
    </row>
    <row r="44" spans="1:20" ht="27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44" t="s">
        <v>47</v>
      </c>
      <c r="S44" s="45"/>
      <c r="T44" s="15"/>
    </row>
    <row r="45" spans="1:20" ht="25.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3" t="s">
        <v>44</v>
      </c>
      <c r="S45" s="40" t="str">
        <f>IF(Кол_воДверей="3-х дверный",Ширина_шкафа-Толщина_меньшей_боковины-(Ширина_шкафа*0.5+0.5*ШиринаДвери+45),"")</f>
        <v/>
      </c>
      <c r="T45" s="15"/>
    </row>
    <row r="46" spans="1:20" ht="25.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3" t="s">
        <v>45</v>
      </c>
      <c r="S46" s="40" t="str">
        <f>IF(Кол_воДверей="3-х дверный",Ширина_шкафа-Толщина_меньшей_боковины-Толщина_большей_боковины-(2*(ШиринаДвери-НаложениеА))-45,"")</f>
        <v/>
      </c>
      <c r="T46" s="15"/>
    </row>
    <row r="47" spans="1:20" ht="25.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3" t="s">
        <v>48</v>
      </c>
      <c r="S47" s="40" t="str">
        <f>IF(Кол_воДверей="3-х дверный",Ширина_шкафа-Толщина_меньшей_боковины-Толщина_большей_боковины-2*(ШиринаДвери-НаложениеА+45),"")</f>
        <v/>
      </c>
      <c r="T47" s="15"/>
    </row>
    <row r="48" spans="1:20" ht="13.5" thickBo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29"/>
      <c r="T48" s="15"/>
    </row>
    <row r="49" spans="1:20" ht="14.2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20" t="s">
        <v>34</v>
      </c>
      <c r="S49" s="32"/>
      <c r="T49" s="15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4" t="s">
        <v>11</v>
      </c>
      <c r="S50" s="27">
        <f>Ширина_шкафа-Толщина_меньшей_боковины-Толщина_большей_боковины-2</f>
        <v>1148</v>
      </c>
      <c r="T50" s="15"/>
    </row>
    <row r="51" spans="1:20" ht="13.5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0"/>
      <c r="S51" s="30"/>
      <c r="T51" s="15"/>
    </row>
    <row r="52" spans="1:20" ht="28.5" customHeight="1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22"/>
      <c r="T52" s="15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6" t="s">
        <v>41</v>
      </c>
      <c r="S53" s="23"/>
      <c r="T53" s="15"/>
    </row>
    <row r="54" spans="1:20" ht="13.5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0" t="s">
        <v>33</v>
      </c>
      <c r="S54" s="33">
        <f>32-НаложениеА</f>
        <v>16</v>
      </c>
      <c r="T54" s="15"/>
    </row>
    <row r="55" spans="1:20" ht="13.5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22"/>
      <c r="T55" s="15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6" t="s">
        <v>35</v>
      </c>
      <c r="S56" s="23"/>
      <c r="T56" s="15"/>
    </row>
    <row r="57" spans="1:20" ht="13.5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0" t="s">
        <v>33</v>
      </c>
      <c r="S57" s="33">
        <f>29.5-НаложениеА</f>
        <v>13.5</v>
      </c>
      <c r="T57" s="15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22"/>
      <c r="T58" s="15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22"/>
      <c r="T59" s="15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22"/>
      <c r="T60" s="15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22"/>
      <c r="T61" s="15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22"/>
      <c r="T62" s="15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22"/>
      <c r="T63" s="15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22"/>
      <c r="T64" s="15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22"/>
      <c r="T65" s="15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22"/>
      <c r="T66" s="15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22"/>
      <c r="T67" s="15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22"/>
      <c r="T68" s="15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2"/>
      <c r="T69" s="15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22"/>
      <c r="T70" s="15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22"/>
      <c r="T71" s="15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22"/>
      <c r="T72" s="15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22"/>
      <c r="T73" s="15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22"/>
      <c r="T74" s="15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22"/>
      <c r="T75" s="15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22"/>
      <c r="T76" s="15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22"/>
      <c r="T77" s="15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22"/>
      <c r="T78" s="15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22"/>
      <c r="T79" s="15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22"/>
      <c r="T80" s="15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22"/>
      <c r="T81" s="15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22"/>
      <c r="T82" s="15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22"/>
      <c r="T83" s="15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2"/>
      <c r="T84" s="15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22"/>
      <c r="T85" s="15"/>
    </row>
    <row r="86" spans="1:20" x14ac:dyDescent="0.25">
      <c r="A86" s="12"/>
      <c r="B86" s="12"/>
      <c r="C86" s="12"/>
      <c r="D86" s="12"/>
      <c r="E86" s="12"/>
      <c r="F86" s="12"/>
      <c r="G86" s="12"/>
      <c r="H86" s="41" t="s">
        <v>38</v>
      </c>
      <c r="I86" s="42"/>
      <c r="J86" s="42"/>
      <c r="K86" s="42"/>
      <c r="L86" s="42"/>
      <c r="M86" s="42"/>
      <c r="N86" s="42"/>
      <c r="O86" s="12"/>
      <c r="P86" s="12"/>
      <c r="Q86" s="12"/>
      <c r="R86" s="12"/>
      <c r="S86" s="22"/>
      <c r="T86" s="15"/>
    </row>
    <row r="87" spans="1:20" x14ac:dyDescent="0.25">
      <c r="A87" s="12"/>
      <c r="B87" s="12"/>
      <c r="C87" s="12"/>
      <c r="D87" s="12"/>
      <c r="E87" s="12"/>
      <c r="F87" s="12"/>
      <c r="G87" s="12"/>
      <c r="H87" s="42"/>
      <c r="I87" s="42"/>
      <c r="J87" s="42"/>
      <c r="K87" s="42"/>
      <c r="L87" s="42"/>
      <c r="M87" s="42"/>
      <c r="N87" s="42"/>
      <c r="O87" s="12"/>
      <c r="P87" s="12"/>
      <c r="Q87" s="12"/>
      <c r="R87" s="12"/>
      <c r="S87" s="22"/>
      <c r="T87" s="15"/>
    </row>
    <row r="88" spans="1:20" ht="13.5" thickBot="1" x14ac:dyDescent="0.3">
      <c r="A88" s="18"/>
      <c r="B88" s="18"/>
      <c r="C88" s="18"/>
      <c r="D88" s="18"/>
      <c r="E88" s="18"/>
      <c r="F88" s="18"/>
      <c r="G88" s="18"/>
      <c r="H88" s="43"/>
      <c r="I88" s="43"/>
      <c r="J88" s="43"/>
      <c r="K88" s="43"/>
      <c r="L88" s="43"/>
      <c r="M88" s="43"/>
      <c r="N88" s="43"/>
      <c r="O88" s="18"/>
      <c r="P88" s="18"/>
      <c r="Q88" s="18"/>
      <c r="R88" s="18"/>
      <c r="S88" s="24"/>
      <c r="T88" s="19"/>
    </row>
  </sheetData>
  <sheetProtection password="99CA" sheet="1" objects="1" scenarios="1"/>
  <mergeCells count="3">
    <mergeCell ref="H86:N88"/>
    <mergeCell ref="R40:S40"/>
    <mergeCell ref="R44:S44"/>
  </mergeCells>
  <dataValidations count="6">
    <dataValidation type="list" allowBlank="1" showInputMessage="1" showErrorMessage="1" sqref="S13:S14">
      <formula1>ТипДверей</formula1>
    </dataValidation>
    <dataValidation type="list" allowBlank="1" showInputMessage="1" showErrorMessage="1" sqref="S10">
      <formula1>КолвоДверей</formula1>
    </dataValidation>
    <dataValidation type="list" allowBlank="1" showInputMessage="1" showErrorMessage="1" sqref="S8">
      <formula1>ТолщиныДверей</formula1>
    </dataValidation>
    <dataValidation type="list" allowBlank="1" showInputMessage="1" showErrorMessage="1" sqref="S12">
      <formula1>Материал</formula1>
    </dataValidation>
    <dataValidation type="list" allowBlank="1" showInputMessage="1" showErrorMessage="1" sqref="S7">
      <formula1>Наложение_А</formula1>
    </dataValidation>
    <dataValidation type="list" allowBlank="1" showInputMessage="1" showErrorMessage="1" sqref="U14:U15">
      <formula1>ЗаднняДверь</formula1>
    </dataValidation>
  </dataValidations>
  <hyperlinks>
    <hyperlink ref="H86:N88" r:id="rId1" location="page_1370" display="Ссылка на чертеж по системе TopLine L"/>
  </hyperlinks>
  <pageMargins left="0.70866141732283472" right="0.70866141732283472" top="0.74803149606299213" bottom="0.74803149606299213" header="0.31496062992125984" footer="0.31496062992125984"/>
  <pageSetup paperSize="9" scale="39" orientation="portrait" horizontalDpi="180" verticalDpi="18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D1" workbookViewId="0">
      <selection activeCell="Q24" sqref="Q24"/>
    </sheetView>
  </sheetViews>
  <sheetFormatPr defaultRowHeight="15" x14ac:dyDescent="0.25"/>
  <sheetData>
    <row r="1" spans="1:20" ht="15.75" x14ac:dyDescent="0.25">
      <c r="A1" t="s">
        <v>3</v>
      </c>
      <c r="D1" t="s">
        <v>5</v>
      </c>
      <c r="F1">
        <v>16</v>
      </c>
      <c r="I1">
        <v>16</v>
      </c>
      <c r="K1" t="s">
        <v>6</v>
      </c>
      <c r="M1">
        <v>-4</v>
      </c>
      <c r="O1" t="s">
        <v>13</v>
      </c>
      <c r="R1" t="s">
        <v>15</v>
      </c>
      <c r="T1" s="34" t="s">
        <v>36</v>
      </c>
    </row>
    <row r="2" spans="1:20" ht="15.75" x14ac:dyDescent="0.25">
      <c r="A2" t="s">
        <v>4</v>
      </c>
      <c r="D2">
        <v>16</v>
      </c>
      <c r="F2">
        <v>17</v>
      </c>
      <c r="I2">
        <v>18</v>
      </c>
      <c r="K2" t="s">
        <v>7</v>
      </c>
      <c r="M2">
        <v>-3</v>
      </c>
      <c r="O2" t="s">
        <v>14</v>
      </c>
      <c r="R2" t="s">
        <v>16</v>
      </c>
      <c r="T2" s="34" t="s">
        <v>37</v>
      </c>
    </row>
    <row r="3" spans="1:20" x14ac:dyDescent="0.25">
      <c r="D3">
        <v>17</v>
      </c>
      <c r="F3">
        <v>18</v>
      </c>
      <c r="I3">
        <v>19</v>
      </c>
      <c r="K3" t="s">
        <v>8</v>
      </c>
      <c r="M3">
        <v>-2</v>
      </c>
      <c r="T3">
        <v>12</v>
      </c>
    </row>
    <row r="4" spans="1:20" x14ac:dyDescent="0.25">
      <c r="D4">
        <v>18</v>
      </c>
      <c r="F4">
        <v>19</v>
      </c>
      <c r="I4">
        <v>22</v>
      </c>
      <c r="M4">
        <v>-1</v>
      </c>
      <c r="T4">
        <v>13</v>
      </c>
    </row>
    <row r="5" spans="1:20" x14ac:dyDescent="0.25">
      <c r="D5">
        <v>19</v>
      </c>
      <c r="F5">
        <v>20</v>
      </c>
      <c r="I5">
        <v>25</v>
      </c>
      <c r="M5">
        <v>0</v>
      </c>
      <c r="T5">
        <v>14</v>
      </c>
    </row>
    <row r="6" spans="1:20" x14ac:dyDescent="0.25">
      <c r="F6">
        <v>21</v>
      </c>
      <c r="I6">
        <v>28</v>
      </c>
      <c r="M6">
        <v>1</v>
      </c>
      <c r="T6">
        <v>15</v>
      </c>
    </row>
    <row r="7" spans="1:20" x14ac:dyDescent="0.25">
      <c r="F7">
        <v>22</v>
      </c>
      <c r="I7">
        <v>40</v>
      </c>
      <c r="M7">
        <v>2</v>
      </c>
      <c r="T7">
        <v>16</v>
      </c>
    </row>
    <row r="8" spans="1:20" x14ac:dyDescent="0.25">
      <c r="F8">
        <v>23</v>
      </c>
      <c r="I8">
        <v>50</v>
      </c>
      <c r="M8">
        <v>3</v>
      </c>
      <c r="T8">
        <v>17</v>
      </c>
    </row>
    <row r="9" spans="1:20" x14ac:dyDescent="0.25">
      <c r="F9">
        <v>24</v>
      </c>
      <c r="M9">
        <v>4</v>
      </c>
      <c r="T9">
        <v>18</v>
      </c>
    </row>
    <row r="10" spans="1:20" x14ac:dyDescent="0.25">
      <c r="F10">
        <v>25</v>
      </c>
      <c r="M10">
        <v>5</v>
      </c>
      <c r="T10">
        <v>19</v>
      </c>
    </row>
    <row r="11" spans="1:20" x14ac:dyDescent="0.25">
      <c r="F11">
        <v>26</v>
      </c>
      <c r="M11">
        <v>6</v>
      </c>
      <c r="T11">
        <v>20</v>
      </c>
    </row>
    <row r="12" spans="1:20" x14ac:dyDescent="0.25">
      <c r="F12">
        <v>27</v>
      </c>
      <c r="M12">
        <v>7</v>
      </c>
      <c r="T12">
        <v>21</v>
      </c>
    </row>
    <row r="13" spans="1:20" x14ac:dyDescent="0.25">
      <c r="F13">
        <v>28</v>
      </c>
      <c r="M13">
        <v>8</v>
      </c>
      <c r="T13">
        <v>22</v>
      </c>
    </row>
    <row r="14" spans="1:20" x14ac:dyDescent="0.25">
      <c r="F14">
        <v>29</v>
      </c>
      <c r="M14">
        <v>9</v>
      </c>
      <c r="T14">
        <v>23</v>
      </c>
    </row>
    <row r="15" spans="1:20" x14ac:dyDescent="0.25">
      <c r="F15">
        <v>30</v>
      </c>
      <c r="M15">
        <v>10</v>
      </c>
      <c r="T15">
        <v>24</v>
      </c>
    </row>
    <row r="16" spans="1:20" x14ac:dyDescent="0.25">
      <c r="F16">
        <v>31</v>
      </c>
      <c r="M16">
        <v>11</v>
      </c>
      <c r="T16">
        <v>25</v>
      </c>
    </row>
    <row r="17" spans="6:20" x14ac:dyDescent="0.25">
      <c r="F17">
        <v>32</v>
      </c>
      <c r="M17">
        <v>12</v>
      </c>
      <c r="T17">
        <v>26</v>
      </c>
    </row>
    <row r="18" spans="6:20" x14ac:dyDescent="0.25">
      <c r="F18">
        <v>33</v>
      </c>
      <c r="M18">
        <v>13</v>
      </c>
      <c r="T18">
        <v>27</v>
      </c>
    </row>
    <row r="19" spans="6:20" x14ac:dyDescent="0.25">
      <c r="F19">
        <v>34</v>
      </c>
      <c r="M19">
        <v>14</v>
      </c>
      <c r="T19">
        <v>28</v>
      </c>
    </row>
    <row r="20" spans="6:20" x14ac:dyDescent="0.25">
      <c r="F20">
        <v>35</v>
      </c>
      <c r="M20">
        <v>15</v>
      </c>
      <c r="T20">
        <v>29</v>
      </c>
    </row>
    <row r="21" spans="6:20" x14ac:dyDescent="0.25">
      <c r="F21">
        <v>36</v>
      </c>
      <c r="M21">
        <v>16</v>
      </c>
      <c r="T21">
        <v>30</v>
      </c>
    </row>
    <row r="22" spans="6:20" x14ac:dyDescent="0.25">
      <c r="F22">
        <v>37</v>
      </c>
      <c r="M22">
        <v>17</v>
      </c>
      <c r="T22">
        <v>31</v>
      </c>
    </row>
    <row r="23" spans="6:20" x14ac:dyDescent="0.25">
      <c r="F23">
        <v>38</v>
      </c>
      <c r="T23">
        <v>32</v>
      </c>
    </row>
    <row r="24" spans="6:20" x14ac:dyDescent="0.25">
      <c r="F24">
        <v>39</v>
      </c>
      <c r="T24">
        <v>33</v>
      </c>
    </row>
    <row r="25" spans="6:20" x14ac:dyDescent="0.25">
      <c r="F25">
        <v>40</v>
      </c>
      <c r="T25">
        <v>34</v>
      </c>
    </row>
    <row r="26" spans="6:20" x14ac:dyDescent="0.25">
      <c r="F26">
        <v>41</v>
      </c>
      <c r="T26">
        <v>35</v>
      </c>
    </row>
    <row r="27" spans="6:20" x14ac:dyDescent="0.25">
      <c r="F27">
        <v>42</v>
      </c>
      <c r="T27">
        <v>36</v>
      </c>
    </row>
    <row r="28" spans="6:20" x14ac:dyDescent="0.25">
      <c r="F28">
        <v>43</v>
      </c>
      <c r="T28">
        <v>37</v>
      </c>
    </row>
    <row r="29" spans="6:20" x14ac:dyDescent="0.25">
      <c r="F29">
        <v>44</v>
      </c>
      <c r="T29">
        <v>38</v>
      </c>
    </row>
    <row r="30" spans="6:20" x14ac:dyDescent="0.25">
      <c r="F30">
        <v>45</v>
      </c>
      <c r="T30">
        <v>39</v>
      </c>
    </row>
    <row r="31" spans="6:20" x14ac:dyDescent="0.25">
      <c r="F31">
        <v>46</v>
      </c>
      <c r="T31">
        <v>40</v>
      </c>
    </row>
    <row r="32" spans="6:20" x14ac:dyDescent="0.25">
      <c r="F32">
        <v>47</v>
      </c>
      <c r="T32">
        <v>41</v>
      </c>
    </row>
    <row r="33" spans="6:20" x14ac:dyDescent="0.25">
      <c r="F33">
        <v>48</v>
      </c>
      <c r="T33">
        <v>42</v>
      </c>
    </row>
    <row r="34" spans="6:20" x14ac:dyDescent="0.25">
      <c r="F34">
        <v>49</v>
      </c>
      <c r="T34">
        <v>43</v>
      </c>
    </row>
    <row r="35" spans="6:20" x14ac:dyDescent="0.25">
      <c r="F35">
        <v>50</v>
      </c>
      <c r="T35">
        <v>44</v>
      </c>
    </row>
    <row r="36" spans="6:20" x14ac:dyDescent="0.25">
      <c r="T36">
        <v>45</v>
      </c>
    </row>
    <row r="37" spans="6:20" x14ac:dyDescent="0.25">
      <c r="T37">
        <v>46</v>
      </c>
    </row>
    <row r="38" spans="6:20" x14ac:dyDescent="0.25">
      <c r="T38">
        <v>47</v>
      </c>
    </row>
    <row r="39" spans="6:20" x14ac:dyDescent="0.25">
      <c r="T39">
        <v>48</v>
      </c>
    </row>
    <row r="40" spans="6:20" x14ac:dyDescent="0.25">
      <c r="T40">
        <v>49</v>
      </c>
    </row>
    <row r="41" spans="6:20" x14ac:dyDescent="0.25">
      <c r="T41">
        <v>50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41</vt:i4>
      </vt:variant>
    </vt:vector>
  </HeadingPairs>
  <TitlesOfParts>
    <vt:vector size="44" baseType="lpstr">
      <vt:lpstr>Расчет</vt:lpstr>
      <vt:lpstr>Лист2</vt:lpstr>
      <vt:lpstr>Лист3</vt:lpstr>
      <vt:lpstr>EB.30</vt:lpstr>
      <vt:lpstr>EB_30</vt:lpstr>
      <vt:lpstr>Боковина_большая</vt:lpstr>
      <vt:lpstr>Боковина_меньшая</vt:lpstr>
      <vt:lpstr>высота_с_кромкой</vt:lpstr>
      <vt:lpstr>Высота_цоколя</vt:lpstr>
      <vt:lpstr>Высота_шкафа</vt:lpstr>
      <vt:lpstr>ВысотаБоковины</vt:lpstr>
      <vt:lpstr>ВысотаБоковиныМеньшей</vt:lpstr>
      <vt:lpstr>высотаВнутрСтойки</vt:lpstr>
      <vt:lpstr>ВысотаДвери</vt:lpstr>
      <vt:lpstr>Глубина_шкафа</vt:lpstr>
      <vt:lpstr>ДвериТип</vt:lpstr>
      <vt:lpstr>длинаПрофиля</vt:lpstr>
      <vt:lpstr>длинаПрофиляПорезка</vt:lpstr>
      <vt:lpstr>ЗаднняДверь</vt:lpstr>
      <vt:lpstr>Кол_воДверей</vt:lpstr>
      <vt:lpstr>КолвоДверей</vt:lpstr>
      <vt:lpstr>Крыша_и_дно</vt:lpstr>
      <vt:lpstr>МассаДвери</vt:lpstr>
      <vt:lpstr>Материал</vt:lpstr>
      <vt:lpstr>Материал_двери__ДСП_или_МДФ</vt:lpstr>
      <vt:lpstr>Наложение_А</vt:lpstr>
      <vt:lpstr>НаложениеА</vt:lpstr>
      <vt:lpstr>Размер_EB</vt:lpstr>
      <vt:lpstr>РазмерC</vt:lpstr>
      <vt:lpstr>РазмерДверей</vt:lpstr>
      <vt:lpstr>РазмерыДверей</vt:lpstr>
      <vt:lpstr>сверлениеНижнийСтопор</vt:lpstr>
      <vt:lpstr>ТипДверей</vt:lpstr>
      <vt:lpstr>Толщина_большей_боковины</vt:lpstr>
      <vt:lpstr>Толщина_двери</vt:lpstr>
      <vt:lpstr>Толщина_крыши</vt:lpstr>
      <vt:lpstr>Толщина_меньшей_боковины</vt:lpstr>
      <vt:lpstr>ТОЛЩИНАнов</vt:lpstr>
      <vt:lpstr>ТолщиныДверей</vt:lpstr>
      <vt:lpstr>ширина_с_кромкой</vt:lpstr>
      <vt:lpstr>Ширина_шкафа</vt:lpstr>
      <vt:lpstr>ШиринаБоковины</vt:lpstr>
      <vt:lpstr>ШиринаБоковиныМеньшей</vt:lpstr>
      <vt:lpstr>ШиринаДвери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2020-08-20T14:58:08Z</dcterms:modified>
</cp:coreProperties>
</file>