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rtJd4qiR7iN4AW1E8qbllOcT6Q3Bfv1I2eXFdBrfE7m/J0xJzIHNpNrbqvG0enw7/pSSB/hQakJLfsg/MjP/eA==" workbookSaltValue="OkOScoK2+SFGOKu3B9t2yw==" workbookSpinCount="100000" lockStructure="1"/>
  <bookViews>
    <workbookView xWindow="-120" yWindow="-120" windowWidth="20730" windowHeight="11310"/>
  </bookViews>
  <sheets>
    <sheet name="Расчет EB21 ActroYou QuadroYou" sheetId="6" r:id="rId1"/>
    <sheet name="Расчет деталей EB23 ВариантII" sheetId="5" state="hidden" r:id="rId2"/>
    <sheet name="Расчет деталей EB23" sheetId="1" state="hidden" r:id="rId3"/>
    <sheet name="Лист2" sheetId="2" state="hidden" r:id="rId4"/>
    <sheet name="Лист3" sheetId="3" state="hidden" r:id="rId5"/>
  </sheets>
  <definedNames>
    <definedName name="ActroRes">Лист2!$O$1:$O$8</definedName>
    <definedName name="ActroYou">Лист2!$M$1:$M$8</definedName>
    <definedName name="NL" localSheetId="0">'Расчет EB21 ActroYou QuadroYou'!$Q$6</definedName>
    <definedName name="NL" localSheetId="1">'Расчет деталей EB23 ВариантII'!$Q$6</definedName>
    <definedName name="NL">'Расчет деталей EB23'!$Q$6</definedName>
    <definedName name="NLII">Лист2!$K$18</definedName>
    <definedName name="АктроРезультат">Лист2!$Q$1</definedName>
    <definedName name="ВнутренняяГлубинаСекции⃰">'Расчет деталей EB23'!$Q$5</definedName>
    <definedName name="ВнутренняяГлубинаСекции⃰II" localSheetId="0">'Расчет EB21 ActroYou QuadroYou'!$Q$5</definedName>
    <definedName name="ВнутренняяГлубинаСекции⃰II" localSheetId="1">'Расчет деталей EB23 ВариантII'!$Q$5</definedName>
    <definedName name="ВнутренняяШиринаСекции" localSheetId="0">'Расчет EB21 ActroYou QuadroYou'!$Q$4</definedName>
    <definedName name="ВнутренняяШиринаСекции" localSheetId="1">'Расчет деталей EB23 ВариантII'!$Q$4</definedName>
    <definedName name="ВнутренняяШиринаСекции">'Расчет деталей EB23'!$Q$4</definedName>
    <definedName name="ВысотаB" localSheetId="0">'Расчет EB21 ActroYou QuadroYou'!$Q$16</definedName>
    <definedName name="ВысотаB" localSheetId="1">'Расчет деталей EB23 ВариантII'!$Q$16</definedName>
    <definedName name="ВысотаB">'Расчет деталей EB23'!$Q$16</definedName>
    <definedName name="ВысотаА" localSheetId="0">'Расчет EB21 ActroYou QuadroYou'!$Q$11</definedName>
    <definedName name="ВысотаА" localSheetId="1">'Расчет деталей EB23 ВариантII'!$Q$11</definedName>
    <definedName name="ВысотаА">'Расчет деталей EB23'!$Q$11</definedName>
    <definedName name="ВысотаС" localSheetId="0">'Расчет EB21 ActroYou QuadroYou'!$Q$21</definedName>
    <definedName name="ВысотаС" localSheetId="1">'Расчет деталей EB23 ВариантII'!$Q$21</definedName>
    <definedName name="ВысотаС">'Расчет деталей EB23'!$Q$21</definedName>
    <definedName name="ВысотаЯщика" localSheetId="0">'Расчет EB21 ActroYou QuadroYou'!$Q$26</definedName>
    <definedName name="ВысотаЯщика" localSheetId="1">'Расчет деталей EB23 ВариантII'!$Q$26</definedName>
    <definedName name="ВысотаЯщика">'Расчет деталей EB23'!$Q$26</definedName>
    <definedName name="ГлубинаА" localSheetId="0">'Расчет EB21 ActroYou QuadroYou'!$Q$12</definedName>
    <definedName name="ГлубинаА" localSheetId="1">'Расчет деталей EB23 ВариантII'!$Q$12</definedName>
    <definedName name="ГлубинаА">'Расчет деталей EB23'!$Q$12</definedName>
    <definedName name="ГлубинаЯщика" localSheetId="0">'Расчет EB21 ActroYou QuadroYou'!$Q$28</definedName>
    <definedName name="ГлубинаЯщика" localSheetId="1">'Расчет деталей EB23 ВариантII'!$Q$28</definedName>
    <definedName name="ГлубинаЯщика">'Расчет деталей EB23'!$Q$28</definedName>
    <definedName name="МаксNL">Лист2!$K$2</definedName>
    <definedName name="РезNL">Лист2!$J$2:$J$6</definedName>
    <definedName name="ТолщинаБокинСекции" localSheetId="0">'Расчет EB21 ActroYou QuadroYou'!$Q$3</definedName>
    <definedName name="ТолщинаБокинСекции" localSheetId="1">'Расчет деталей EB23 ВариантII'!$Q$3</definedName>
    <definedName name="ТолщинаБокинСекции">'Расчет деталей EB23'!$Q$3</definedName>
    <definedName name="ТолщинаДеталиB" localSheetId="0">'Расчет EB21 ActroYou QuadroYou'!$Q$18</definedName>
    <definedName name="ТолщинаДеталиB" localSheetId="1">'Расчет деталей EB23 ВариантII'!$Q$18</definedName>
    <definedName name="ТолщинаДеталиB">'Расчет деталей EB23'!$Q$18</definedName>
    <definedName name="ТолщинаДеталиC" localSheetId="0">'Расчет EB21 ActroYou QuadroYou'!$Q$23</definedName>
    <definedName name="ТолщинаДеталиC" localSheetId="1">'Расчет деталей EB23 ВариантII'!$Q$23</definedName>
    <definedName name="ТолщинаДеталиC">'Расчет деталей EB23'!$Q$23</definedName>
    <definedName name="ТолщинаДеталиА" localSheetId="0">'Расчет EB21 ActroYou QuadroYou'!$Q$13</definedName>
    <definedName name="ТолщинаДеталиА" localSheetId="1">'Расчет деталей EB23 ВариантII'!$Q$13</definedName>
    <definedName name="ТолщинаДеталиА">'Расчет деталей EB23'!$Q$13</definedName>
    <definedName name="ТолщинаПлиты">Лист2!$A$12:$A$14</definedName>
    <definedName name="Толщины2">Лист2!$S$1:$S$16</definedName>
    <definedName name="ШиринаB" localSheetId="0">'Расчет EB21 ActroYou QuadroYou'!$Q$17</definedName>
    <definedName name="ШиринаB" localSheetId="1">'Расчет деталей EB23 ВариантII'!$Q$17</definedName>
    <definedName name="ШиринаB">'Расчет деталей EB23'!$Q$17</definedName>
    <definedName name="ШиринаCекции" localSheetId="0">'Расчет EB21 ActroYou QuadroYou'!$Q$2</definedName>
    <definedName name="ШиринаCекции" localSheetId="1">'Расчет деталей EB23 ВариантII'!$Q$2</definedName>
    <definedName name="ШиринаCекции">'Расчет деталей EB23'!$Q$2</definedName>
    <definedName name="ШиринаС" localSheetId="0">'Расчет EB21 ActroYou QuadroYou'!$Q$22</definedName>
    <definedName name="ШиринаС" localSheetId="1">'Расчет деталей EB23 ВариантII'!$Q$22</definedName>
    <definedName name="ШиринаС">'Расчет деталей EB23'!$Q$22</definedName>
    <definedName name="ШиринаЯшика" localSheetId="0">'Расчет EB21 ActroYou QuadroYou'!$Q$27</definedName>
    <definedName name="ШиринаЯшика" localSheetId="1">'Расчет деталей EB23 ВариантII'!$Q$27</definedName>
    <definedName name="ШиринаЯшика">'Расчет деталей EB23'!$Q$27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6" l="1"/>
  <c r="Q21" i="6"/>
  <c r="Q12" i="6"/>
  <c r="O2" i="2"/>
  <c r="O3" i="2"/>
  <c r="O4" i="2"/>
  <c r="O5" i="2"/>
  <c r="O6" i="2"/>
  <c r="O7" i="2"/>
  <c r="O8" i="2"/>
  <c r="O1" i="2"/>
  <c r="Q26" i="6"/>
  <c r="Q16" i="6"/>
  <c r="Q4" i="6"/>
  <c r="Q17" i="6" s="1"/>
  <c r="D18" i="2"/>
  <c r="F22" i="2"/>
  <c r="F19" i="2"/>
  <c r="F20" i="2"/>
  <c r="F18" i="2"/>
  <c r="D22" i="2"/>
  <c r="D21" i="2"/>
  <c r="F21" i="2" s="1"/>
  <c r="D20" i="2"/>
  <c r="D19" i="2"/>
  <c r="Q16" i="5"/>
  <c r="Q26" i="5"/>
  <c r="Q4" i="5"/>
  <c r="Q17" i="5" s="1"/>
  <c r="Q26" i="1"/>
  <c r="Q16" i="1"/>
  <c r="Q4" i="1"/>
  <c r="Q17" i="1" s="1"/>
  <c r="Q22" i="1" s="1"/>
  <c r="D3" i="2"/>
  <c r="F3" i="2" s="1"/>
  <c r="D4" i="2"/>
  <c r="F4" i="2" s="1"/>
  <c r="D5" i="2"/>
  <c r="F5" i="2" s="1"/>
  <c r="D6" i="2"/>
  <c r="F6" i="2" s="1"/>
  <c r="D2" i="2"/>
  <c r="F2" i="2" s="1"/>
  <c r="P1" i="2" l="1"/>
  <c r="P5" i="2"/>
  <c r="P8" i="2"/>
  <c r="P7" i="2"/>
  <c r="P3" i="2"/>
  <c r="P4" i="2"/>
  <c r="P6" i="2"/>
  <c r="P2" i="2"/>
  <c r="Q22" i="6"/>
  <c r="Q27" i="6"/>
  <c r="H20" i="2"/>
  <c r="I20" i="2" s="1"/>
  <c r="H22" i="2"/>
  <c r="I22" i="2" s="1"/>
  <c r="H19" i="2"/>
  <c r="I19" i="2" s="1"/>
  <c r="H21" i="2"/>
  <c r="I21" i="2" s="1"/>
  <c r="H18" i="2"/>
  <c r="I18" i="2" s="1"/>
  <c r="J22" i="2"/>
  <c r="J19" i="2"/>
  <c r="J21" i="2"/>
  <c r="J20" i="2"/>
  <c r="J18" i="2"/>
  <c r="Q27" i="5"/>
  <c r="Q22" i="5"/>
  <c r="Q27" i="1"/>
  <c r="J3" i="2"/>
  <c r="J4" i="2"/>
  <c r="J5" i="2"/>
  <c r="J6" i="2"/>
  <c r="J2" i="2"/>
  <c r="H5" i="2"/>
  <c r="I5" i="2" s="1"/>
  <c r="H6" i="2"/>
  <c r="I6" i="2" s="1"/>
  <c r="H2" i="2"/>
  <c r="I2" i="2" s="1"/>
  <c r="H3" i="2"/>
  <c r="I3" i="2" s="1"/>
  <c r="H4" i="2"/>
  <c r="I4" i="2" s="1"/>
  <c r="Q1" i="2" l="1"/>
  <c r="Q6" i="6" s="1"/>
  <c r="K18" i="2"/>
  <c r="K2" i="2"/>
  <c r="Q6" i="1" s="1"/>
  <c r="Q6" i="5" l="1"/>
  <c r="Q28" i="1"/>
  <c r="Q21" i="5"/>
  <c r="Q21" i="1"/>
  <c r="Q12" i="1"/>
  <c r="Q28" i="5" l="1"/>
  <c r="Q12" i="5"/>
  <c r="Q29" i="1"/>
  <c r="Q29" i="6" l="1"/>
  <c r="Q29" i="5"/>
</calcChain>
</file>

<file path=xl/sharedStrings.xml><?xml version="1.0" encoding="utf-8"?>
<sst xmlns="http://schemas.openxmlformats.org/spreadsheetml/2006/main" count="74" uniqueCount="26">
  <si>
    <r>
      <t>Внутренняя ширина секции</t>
    </r>
    <r>
      <rPr>
        <sz val="11"/>
        <color theme="1"/>
        <rFont val="Verdana"/>
        <family val="2"/>
        <charset val="204"/>
      </rPr>
      <t>⃰</t>
    </r>
  </si>
  <si>
    <t>NL (длина направляющей)</t>
  </si>
  <si>
    <t>Деталь А</t>
  </si>
  <si>
    <t>Деталь B</t>
  </si>
  <si>
    <t>Деталь C</t>
  </si>
  <si>
    <t>Ширина</t>
  </si>
  <si>
    <t>Высота с учетом кромки</t>
  </si>
  <si>
    <t>Глубина с учетом кромки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</si>
  <si>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 xml:space="preserve">(ввести свое значение) </t>
    </r>
    <r>
      <rPr>
        <sz val="11"/>
        <color theme="1"/>
        <rFont val="Calibri"/>
        <family val="2"/>
        <charset val="204"/>
        <scheme val="minor"/>
      </rPr>
      <t>с учетом кромки</t>
    </r>
  </si>
  <si>
    <t>Ширина секции (ввести свое значение)</t>
  </si>
  <si>
    <t>Толщина бокин секции (ввести свое значение)</t>
  </si>
  <si>
    <t>Внутренняя глубина секции (ввести свое значение)</t>
  </si>
  <si>
    <t>Толщина детали А (выбрать значение из списка)</t>
  </si>
  <si>
    <r>
      <rPr>
        <b/>
        <sz val="11"/>
        <color theme="1"/>
        <rFont val="Calibri"/>
        <family val="2"/>
        <charset val="204"/>
        <scheme val="minor"/>
      </rPr>
      <t>Расч</t>
    </r>
    <r>
      <rPr>
        <b/>
        <sz val="11"/>
        <color theme="1"/>
        <rFont val="Calibri"/>
        <family val="2"/>
        <charset val="204"/>
      </rPr>
      <t>ёт деталей (для толщины 16 и 18 мм)</t>
    </r>
  </si>
  <si>
    <t>Размер собранного ящика</t>
  </si>
  <si>
    <t>Высота ящика</t>
  </si>
  <si>
    <t>Ширина яшика</t>
  </si>
  <si>
    <t>Глубина ящика</t>
  </si>
  <si>
    <t>Толщина детали С (выбрать значение из списка)</t>
  </si>
  <si>
    <t>Толщина детали B (выбрать значение из списка)</t>
  </si>
  <si>
    <t>Расчёт деталей ящика для направляющих Quadro EB 23 надвижной монтаж</t>
  </si>
  <si>
    <r>
      <t xml:space="preserve">Масса ящика(5 деталей: 2XА,2XB,C) без учёта фасада в кг для справок </t>
    </r>
    <r>
      <rPr>
        <b/>
        <sz val="11"/>
        <color theme="1"/>
        <rFont val="Calibri"/>
        <family val="2"/>
        <charset val="204"/>
        <scheme val="minor"/>
      </rPr>
      <t>(Расчет для ДСП 671 кг/м3. требуется контрольное взвешивание)</t>
    </r>
  </si>
  <si>
    <r>
      <t>Расч</t>
    </r>
    <r>
      <rPr>
        <b/>
        <sz val="11"/>
        <color theme="1"/>
        <rFont val="Calibri"/>
        <family val="2"/>
        <charset val="204"/>
      </rPr>
      <t>ёт деталей (для толщины до 16 мм)</t>
    </r>
  </si>
  <si>
    <t>Расчёт деталей ящика для направляющих ActroYou и Quadro You EB 21 для деревянных ящиков</t>
  </si>
  <si>
    <t>ссылка на монтажные размеры Quadro You</t>
  </si>
  <si>
    <t>ссылка на монтажные размеры Actro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</si>
</sst>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b/>
      <sz val="11"/>
      <color theme="1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 hidden="1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 hidden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1" applyAlignment="1">
      <alignment horizontal="left" vertical="top"/>
    </xf>
    <xf numFmtId="0" fontId="5" fillId="3" borderId="7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87345</xdr:colOff>
      <xdr:row>22</xdr:row>
      <xdr:rowOff>180665</xdr:rowOff>
    </xdr:from>
    <xdr:to>
      <xdr:col>12</xdr:col>
      <xdr:colOff>276916</xdr:colOff>
      <xdr:row>44</xdr:row>
      <xdr:rowOff>145412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10FD4-B430-448F-9B0E-2434DF4A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545" y="4800290"/>
          <a:ext cx="6285571" cy="461294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11613</xdr:colOff>
      <xdr:row>0</xdr:row>
      <xdr:rowOff>0</xdr:rowOff>
    </xdr:from>
    <xdr:to>
      <xdr:col>14</xdr:col>
      <xdr:colOff>162621</xdr:colOff>
      <xdr:row>21</xdr:row>
      <xdr:rowOff>181714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B92FFA-EAD7-44BA-81EA-D32CEFD4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3" y="0"/>
          <a:ext cx="8685408" cy="476811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87345</xdr:colOff>
      <xdr:row>22</xdr:row>
      <xdr:rowOff>180665</xdr:rowOff>
    </xdr:from>
    <xdr:to>
      <xdr:col>12</xdr:col>
      <xdr:colOff>276916</xdr:colOff>
      <xdr:row>44</xdr:row>
      <xdr:rowOff>145412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4739" y="4768764"/>
          <a:ext cx="6226543" cy="456626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11613</xdr:colOff>
      <xdr:row>0</xdr:row>
      <xdr:rowOff>0</xdr:rowOff>
    </xdr:from>
    <xdr:to>
      <xdr:col>14</xdr:col>
      <xdr:colOff>162621</xdr:colOff>
      <xdr:row>22</xdr:row>
      <xdr:rowOff>148487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3" y="0"/>
          <a:ext cx="8607349" cy="46786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142875</xdr:colOff>
      <xdr:row>16</xdr:row>
      <xdr:rowOff>177800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77275" cy="3638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2.hettich.com/hbh/addon/montage/MTA_926852302_Quadro_YOU_Holz_EB21.pdf;jsessionid=A24A8B036532EC94ED8EB508C28B5E57" TargetMode="External"/><Relationship Id="rId1" Type="http://schemas.openxmlformats.org/officeDocument/2006/relationships/hyperlink" Target="https://web2.hettich.com/hbh/addon/montage/MTA_926852401_Actro_YOU_Holz_EB21.pdf;jsessionid=94B87577EAB03686CE90B3E92A5771C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Q34"/>
  <sheetViews>
    <sheetView showGridLines="0" showRowColHeaders="0" tabSelected="1" zoomScale="86" zoomScaleNormal="86" workbookViewId="0">
      <selection activeCell="T6" sqref="T6"/>
    </sheetView>
  </sheetViews>
  <sheetFormatPr defaultRowHeight="15" x14ac:dyDescent="0.25"/>
  <cols>
    <col min="1" max="14" width="9.140625" style="3"/>
    <col min="15" max="15" width="3" style="3" customWidth="1"/>
    <col min="16" max="16" width="49" style="3" customWidth="1"/>
    <col min="17" max="17" width="14.42578125" style="3" customWidth="1"/>
    <col min="18" max="16384" width="9.140625" style="3"/>
  </cols>
  <sheetData>
    <row r="1" spans="16:17" ht="56.25" customHeight="1" thickBot="1" x14ac:dyDescent="0.3">
      <c r="P1" s="22" t="s">
        <v>23</v>
      </c>
      <c r="Q1" s="23"/>
    </row>
    <row r="2" spans="16:17" x14ac:dyDescent="0.25">
      <c r="P2" s="4" t="s">
        <v>9</v>
      </c>
      <c r="Q2" s="5">
        <v>800</v>
      </c>
    </row>
    <row r="3" spans="16:17" x14ac:dyDescent="0.25">
      <c r="P3" s="6" t="s">
        <v>10</v>
      </c>
      <c r="Q3" s="7">
        <v>18</v>
      </c>
    </row>
    <row r="4" spans="16:17" x14ac:dyDescent="0.25">
      <c r="P4" s="8" t="s">
        <v>0</v>
      </c>
      <c r="Q4" s="9">
        <f>ШиринаCекции-2*ТолщинаБокинСекции</f>
        <v>764</v>
      </c>
    </row>
    <row r="5" spans="16:17" x14ac:dyDescent="0.25">
      <c r="P5" s="6" t="s">
        <v>11</v>
      </c>
      <c r="Q5" s="7">
        <v>603</v>
      </c>
    </row>
    <row r="6" spans="16:17" ht="15.75" thickBot="1" x14ac:dyDescent="0.3">
      <c r="P6" s="10" t="s">
        <v>1</v>
      </c>
      <c r="Q6" s="11">
        <f>АктроРезультат</f>
        <v>600</v>
      </c>
    </row>
    <row r="9" spans="16:17" ht="15.75" thickBot="1" x14ac:dyDescent="0.3">
      <c r="P9" s="19" t="s">
        <v>22</v>
      </c>
    </row>
    <row r="10" spans="16:17" x14ac:dyDescent="0.25">
      <c r="P10" s="20" t="s">
        <v>2</v>
      </c>
      <c r="Q10" s="14"/>
    </row>
    <row r="11" spans="16:17" x14ac:dyDescent="0.25">
      <c r="P11" s="6" t="s">
        <v>8</v>
      </c>
      <c r="Q11" s="7">
        <v>200</v>
      </c>
    </row>
    <row r="12" spans="16:17" x14ac:dyDescent="0.25">
      <c r="P12" s="8" t="s">
        <v>7</v>
      </c>
      <c r="Q12" s="9">
        <f>NL-10</f>
        <v>590</v>
      </c>
    </row>
    <row r="13" spans="16:17" ht="15.75" thickBot="1" x14ac:dyDescent="0.3">
      <c r="P13" s="15" t="s">
        <v>12</v>
      </c>
      <c r="Q13" s="16">
        <v>16</v>
      </c>
    </row>
    <row r="14" spans="16:17" ht="15.75" thickBot="1" x14ac:dyDescent="0.3"/>
    <row r="15" spans="16:17" x14ac:dyDescent="0.25">
      <c r="P15" s="20" t="s">
        <v>3</v>
      </c>
      <c r="Q15" s="14"/>
    </row>
    <row r="16" spans="16:17" x14ac:dyDescent="0.25">
      <c r="P16" s="8" t="s">
        <v>6</v>
      </c>
      <c r="Q16" s="9">
        <f>ВысотаА-13</f>
        <v>187</v>
      </c>
    </row>
    <row r="17" spans="16:17" x14ac:dyDescent="0.25">
      <c r="P17" s="8" t="s">
        <v>5</v>
      </c>
      <c r="Q17" s="9">
        <f>ВнутренняяШиринаСекции-2*21</f>
        <v>722</v>
      </c>
    </row>
    <row r="18" spans="16:17" ht="15.75" thickBot="1" x14ac:dyDescent="0.3">
      <c r="P18" s="15" t="s">
        <v>19</v>
      </c>
      <c r="Q18" s="16">
        <v>16</v>
      </c>
    </row>
    <row r="19" spans="16:17" ht="15.75" thickBot="1" x14ac:dyDescent="0.3"/>
    <row r="20" spans="16:17" x14ac:dyDescent="0.25">
      <c r="P20" s="20" t="s">
        <v>4</v>
      </c>
      <c r="Q20" s="14"/>
    </row>
    <row r="21" spans="16:17" x14ac:dyDescent="0.25">
      <c r="P21" s="8" t="s">
        <v>7</v>
      </c>
      <c r="Q21" s="9">
        <f>NL-2*ТолщинаДеталиB-10</f>
        <v>558</v>
      </c>
    </row>
    <row r="22" spans="16:17" x14ac:dyDescent="0.25">
      <c r="P22" s="8" t="s">
        <v>5</v>
      </c>
      <c r="Q22" s="9">
        <f>ШиринаB</f>
        <v>722</v>
      </c>
    </row>
    <row r="23" spans="16:17" ht="15.75" thickBot="1" x14ac:dyDescent="0.3">
      <c r="P23" s="15" t="s">
        <v>18</v>
      </c>
      <c r="Q23" s="16">
        <v>16</v>
      </c>
    </row>
    <row r="25" spans="16:17" ht="15.75" thickBot="1" x14ac:dyDescent="0.3">
      <c r="P25" s="19" t="s">
        <v>14</v>
      </c>
    </row>
    <row r="26" spans="16:17" x14ac:dyDescent="0.25">
      <c r="P26" s="13" t="s">
        <v>15</v>
      </c>
      <c r="Q26" s="14">
        <f>ВысотаА</f>
        <v>200</v>
      </c>
    </row>
    <row r="27" spans="16:17" x14ac:dyDescent="0.25">
      <c r="P27" s="8" t="s">
        <v>16</v>
      </c>
      <c r="Q27" s="9">
        <f>2*ТолщинаДеталиА+ШиринаB</f>
        <v>754</v>
      </c>
    </row>
    <row r="28" spans="16:17" x14ac:dyDescent="0.25">
      <c r="P28" s="8" t="s">
        <v>17</v>
      </c>
      <c r="Q28" s="9">
        <f>NL-10</f>
        <v>590</v>
      </c>
    </row>
    <row r="29" spans="16:17" ht="49.5" customHeight="1" thickBot="1" x14ac:dyDescent="0.3">
      <c r="P29" s="17" t="s">
        <v>21</v>
      </c>
      <c r="Q29" s="18">
        <f>ROUND(((ВысотаА*ГлубинаА*ТолщинаДеталиА)/(1000*1000*1000)*671)*2+((ВысотаB*ШиринаB*ТолщинаДеталиB)/(1000*1000*1000)*671)*2+((ВысотаС*ШиринаС*ТолщинаДеталиC)/(1000*1000*1000)*671),2)</f>
        <v>9.76</v>
      </c>
    </row>
    <row r="32" spans="16:17" x14ac:dyDescent="0.25">
      <c r="P32" s="21" t="s">
        <v>25</v>
      </c>
    </row>
    <row r="33" spans="16:16" x14ac:dyDescent="0.25">
      <c r="P33" s="21" t="s">
        <v>24</v>
      </c>
    </row>
    <row r="34" spans="16:16" x14ac:dyDescent="0.25">
      <c r="P34" s="21"/>
    </row>
  </sheetData>
  <sheetProtection algorithmName="SHA-512" hashValue="YR1A8o+cZn2kgS9C5PI0mWqm3eL7FX1RE7CrbTSMHZ/1awA07X4jyXCqDVmPMha+EuILD8zgEEglgOUApzSG7A==" saltValue="5aR5c29NFpI9gRtDC0JYLg==" spinCount="100000" sheet="1" objects="1" scenarios="1"/>
  <mergeCells count="1">
    <mergeCell ref="P1:Q1"/>
  </mergeCells>
  <dataValidations count="1">
    <dataValidation type="list" allowBlank="1" showInputMessage="1" showErrorMessage="1" sqref="Q13 Q18 Q23">
      <formula1>Толщины2</formula1>
    </dataValidation>
  </dataValidations>
  <hyperlinks>
    <hyperlink ref="P32" r:id="rId1" display="ссылка на монтажные размеры ActroYou"/>
    <hyperlink ref="P33" r:id="rId2"/>
  </hyperlinks>
  <pageMargins left="0.7" right="0.7" top="0.75" bottom="0.75" header="0.3" footer="0.3"/>
  <pageSetup paperSize="9" orientation="portrait" horizontalDpi="180" verticalDpi="18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Q29"/>
  <sheetViews>
    <sheetView showGridLines="0" showRowColHeaders="0" zoomScale="86" zoomScaleNormal="86" workbookViewId="0">
      <selection activeCell="Q13" sqref="Q13"/>
    </sheetView>
  </sheetViews>
  <sheetFormatPr defaultRowHeight="15" x14ac:dyDescent="0.25"/>
  <cols>
    <col min="1" max="14" width="9.140625" style="3"/>
    <col min="15" max="15" width="3" style="3" customWidth="1"/>
    <col min="16" max="16" width="49" style="3" customWidth="1"/>
    <col min="17" max="17" width="14.42578125" style="3" customWidth="1"/>
    <col min="18" max="16384" width="9.140625" style="3"/>
  </cols>
  <sheetData>
    <row r="1" spans="16:17" ht="44.25" customHeight="1" thickBot="1" x14ac:dyDescent="0.3">
      <c r="P1" s="22" t="s">
        <v>20</v>
      </c>
      <c r="Q1" s="23"/>
    </row>
    <row r="2" spans="16:17" x14ac:dyDescent="0.25">
      <c r="P2" s="4" t="s">
        <v>9</v>
      </c>
      <c r="Q2" s="5">
        <v>600</v>
      </c>
    </row>
    <row r="3" spans="16:17" x14ac:dyDescent="0.25">
      <c r="P3" s="6" t="s">
        <v>10</v>
      </c>
      <c r="Q3" s="7">
        <v>18</v>
      </c>
    </row>
    <row r="4" spans="16:17" x14ac:dyDescent="0.25">
      <c r="P4" s="8" t="s">
        <v>0</v>
      </c>
      <c r="Q4" s="9">
        <f>ШиринаCекции-2*ТолщинаБокинСекции</f>
        <v>564</v>
      </c>
    </row>
    <row r="5" spans="16:17" x14ac:dyDescent="0.25">
      <c r="P5" s="6" t="s">
        <v>11</v>
      </c>
      <c r="Q5" s="7">
        <v>513</v>
      </c>
    </row>
    <row r="6" spans="16:17" ht="15.75" thickBot="1" x14ac:dyDescent="0.3">
      <c r="P6" s="10" t="s">
        <v>1</v>
      </c>
      <c r="Q6" s="11">
        <f>NLII</f>
        <v>500</v>
      </c>
    </row>
    <row r="9" spans="16:17" ht="15.75" thickBot="1" x14ac:dyDescent="0.3">
      <c r="P9" s="19" t="s">
        <v>13</v>
      </c>
    </row>
    <row r="10" spans="16:17" x14ac:dyDescent="0.25">
      <c r="P10" s="20" t="s">
        <v>2</v>
      </c>
      <c r="Q10" s="14"/>
    </row>
    <row r="11" spans="16:17" x14ac:dyDescent="0.25">
      <c r="P11" s="6" t="s">
        <v>8</v>
      </c>
      <c r="Q11" s="7">
        <v>200</v>
      </c>
    </row>
    <row r="12" spans="16:17" x14ac:dyDescent="0.25">
      <c r="P12" s="8" t="s">
        <v>7</v>
      </c>
      <c r="Q12" s="9">
        <f>NL</f>
        <v>500</v>
      </c>
    </row>
    <row r="13" spans="16:17" ht="15.75" thickBot="1" x14ac:dyDescent="0.3">
      <c r="P13" s="15" t="s">
        <v>12</v>
      </c>
      <c r="Q13" s="16">
        <v>18</v>
      </c>
    </row>
    <row r="14" spans="16:17" ht="15.75" thickBot="1" x14ac:dyDescent="0.3"/>
    <row r="15" spans="16:17" x14ac:dyDescent="0.25">
      <c r="P15" s="20" t="s">
        <v>3</v>
      </c>
      <c r="Q15" s="14"/>
    </row>
    <row r="16" spans="16:17" x14ac:dyDescent="0.25">
      <c r="P16" s="8" t="s">
        <v>6</v>
      </c>
      <c r="Q16" s="9">
        <f>ВысотаА-13</f>
        <v>187</v>
      </c>
    </row>
    <row r="17" spans="16:17" x14ac:dyDescent="0.25">
      <c r="P17" s="8" t="s">
        <v>5</v>
      </c>
      <c r="Q17" s="9">
        <f>ВнутренняяШиринаСекции-2*23</f>
        <v>518</v>
      </c>
    </row>
    <row r="18" spans="16:17" ht="15.75" thickBot="1" x14ac:dyDescent="0.3">
      <c r="P18" s="15" t="s">
        <v>19</v>
      </c>
      <c r="Q18" s="16">
        <v>18</v>
      </c>
    </row>
    <row r="19" spans="16:17" ht="15.75" thickBot="1" x14ac:dyDescent="0.3"/>
    <row r="20" spans="16:17" x14ac:dyDescent="0.25">
      <c r="P20" s="20" t="s">
        <v>4</v>
      </c>
      <c r="Q20" s="14"/>
    </row>
    <row r="21" spans="16:17" x14ac:dyDescent="0.25">
      <c r="P21" s="8" t="s">
        <v>7</v>
      </c>
      <c r="Q21" s="9">
        <f>NL-2*ТолщинаДеталиB</f>
        <v>464</v>
      </c>
    </row>
    <row r="22" spans="16:17" x14ac:dyDescent="0.25">
      <c r="P22" s="8" t="s">
        <v>5</v>
      </c>
      <c r="Q22" s="9">
        <f>ШиринаB</f>
        <v>518</v>
      </c>
    </row>
    <row r="23" spans="16:17" ht="15.75" thickBot="1" x14ac:dyDescent="0.3">
      <c r="P23" s="15" t="s">
        <v>18</v>
      </c>
      <c r="Q23" s="16">
        <v>18</v>
      </c>
    </row>
    <row r="25" spans="16:17" ht="15.75" thickBot="1" x14ac:dyDescent="0.3">
      <c r="P25" s="19" t="s">
        <v>14</v>
      </c>
    </row>
    <row r="26" spans="16:17" x14ac:dyDescent="0.25">
      <c r="P26" s="13" t="s">
        <v>15</v>
      </c>
      <c r="Q26" s="14">
        <f>ВысотаА</f>
        <v>200</v>
      </c>
    </row>
    <row r="27" spans="16:17" x14ac:dyDescent="0.25">
      <c r="P27" s="8" t="s">
        <v>16</v>
      </c>
      <c r="Q27" s="9">
        <f>2*ТолщинаДеталиА+ШиринаB</f>
        <v>554</v>
      </c>
    </row>
    <row r="28" spans="16:17" x14ac:dyDescent="0.25">
      <c r="P28" s="8" t="s">
        <v>17</v>
      </c>
      <c r="Q28" s="9">
        <f>NL</f>
        <v>500</v>
      </c>
    </row>
    <row r="29" spans="16:17" ht="49.5" customHeight="1" thickBot="1" x14ac:dyDescent="0.3">
      <c r="P29" s="17" t="s">
        <v>21</v>
      </c>
      <c r="Q29" s="18">
        <f>ROUND(((ВысотаА*ГлубинаА*ТолщинаДеталиА)/(1000*1000*1000)*671)*2+((ВысотаB*ШиринаB*ТолщинаДеталиB)/(1000*1000*1000)*671)*2+((ВысотаС*ШиринаС*ТолщинаДеталиC)/(1000*1000*1000)*671),2)</f>
        <v>7.66</v>
      </c>
    </row>
  </sheetData>
  <mergeCells count="1">
    <mergeCell ref="P1:Q1"/>
  </mergeCells>
  <dataValidations count="1">
    <dataValidation type="list" allowBlank="1" showInputMessage="1" showErrorMessage="1" sqref="Q13 Q18 Q23">
      <formula1>ТолщинаПлиты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Q29"/>
  <sheetViews>
    <sheetView showGridLines="0" showRowColHeaders="0" zoomScale="82" zoomScaleNormal="82" workbookViewId="0">
      <selection activeCell="T9" sqref="T9"/>
    </sheetView>
  </sheetViews>
  <sheetFormatPr defaultRowHeight="15" x14ac:dyDescent="0.25"/>
  <cols>
    <col min="1" max="14" width="9.140625" style="3"/>
    <col min="15" max="15" width="3" style="3" customWidth="1"/>
    <col min="16" max="16" width="49" style="3" customWidth="1"/>
    <col min="17" max="17" width="14.42578125" style="3" customWidth="1"/>
    <col min="18" max="16384" width="9.140625" style="3"/>
  </cols>
  <sheetData>
    <row r="1" spans="16:17" ht="44.25" customHeight="1" thickBot="1" x14ac:dyDescent="0.3">
      <c r="P1" s="1" t="s">
        <v>20</v>
      </c>
      <c r="Q1" s="2"/>
    </row>
    <row r="2" spans="16:17" x14ac:dyDescent="0.25">
      <c r="P2" s="4" t="s">
        <v>9</v>
      </c>
      <c r="Q2" s="5">
        <v>600</v>
      </c>
    </row>
    <row r="3" spans="16:17" x14ac:dyDescent="0.25">
      <c r="P3" s="6" t="s">
        <v>10</v>
      </c>
      <c r="Q3" s="7">
        <v>18</v>
      </c>
    </row>
    <row r="4" spans="16:17" x14ac:dyDescent="0.25">
      <c r="P4" s="8" t="s">
        <v>0</v>
      </c>
      <c r="Q4" s="9">
        <f>ШиринаCекции-2*ТолщинаБокинСекции</f>
        <v>564</v>
      </c>
    </row>
    <row r="5" spans="16:17" x14ac:dyDescent="0.25">
      <c r="P5" s="6" t="s">
        <v>11</v>
      </c>
      <c r="Q5" s="7">
        <v>560</v>
      </c>
    </row>
    <row r="6" spans="16:17" ht="15.75" thickBot="1" x14ac:dyDescent="0.3">
      <c r="P6" s="10" t="s">
        <v>1</v>
      </c>
      <c r="Q6" s="11">
        <f>МаксNL</f>
        <v>500</v>
      </c>
    </row>
    <row r="9" spans="16:17" ht="15.75" thickBot="1" x14ac:dyDescent="0.3">
      <c r="P9" s="12" t="s">
        <v>13</v>
      </c>
    </row>
    <row r="10" spans="16:17" x14ac:dyDescent="0.25">
      <c r="P10" s="13" t="s">
        <v>2</v>
      </c>
      <c r="Q10" s="14"/>
    </row>
    <row r="11" spans="16:17" x14ac:dyDescent="0.25">
      <c r="P11" s="6" t="s">
        <v>8</v>
      </c>
      <c r="Q11" s="7">
        <v>200</v>
      </c>
    </row>
    <row r="12" spans="16:17" x14ac:dyDescent="0.25">
      <c r="P12" s="8" t="s">
        <v>7</v>
      </c>
      <c r="Q12" s="9">
        <f>NL</f>
        <v>500</v>
      </c>
    </row>
    <row r="13" spans="16:17" ht="15.75" thickBot="1" x14ac:dyDescent="0.3">
      <c r="P13" s="15" t="s">
        <v>12</v>
      </c>
      <c r="Q13" s="16">
        <v>18</v>
      </c>
    </row>
    <row r="14" spans="16:17" ht="15.75" thickBot="1" x14ac:dyDescent="0.3"/>
    <row r="15" spans="16:17" x14ac:dyDescent="0.25">
      <c r="P15" s="13" t="s">
        <v>3</v>
      </c>
      <c r="Q15" s="14"/>
    </row>
    <row r="16" spans="16:17" x14ac:dyDescent="0.25">
      <c r="P16" s="8" t="s">
        <v>6</v>
      </c>
      <c r="Q16" s="9">
        <f>ВысотаА-13-ТолщинаДеталиC</f>
        <v>169</v>
      </c>
    </row>
    <row r="17" spans="16:17" x14ac:dyDescent="0.25">
      <c r="P17" s="8" t="s">
        <v>5</v>
      </c>
      <c r="Q17" s="9">
        <f>ВнутренняяШиринаСекции-2*23</f>
        <v>518</v>
      </c>
    </row>
    <row r="18" spans="16:17" ht="15.75" thickBot="1" x14ac:dyDescent="0.3">
      <c r="P18" s="15" t="s">
        <v>19</v>
      </c>
      <c r="Q18" s="16">
        <v>18</v>
      </c>
    </row>
    <row r="19" spans="16:17" ht="15.75" thickBot="1" x14ac:dyDescent="0.3"/>
    <row r="20" spans="16:17" x14ac:dyDescent="0.25">
      <c r="P20" s="13" t="s">
        <v>4</v>
      </c>
      <c r="Q20" s="14"/>
    </row>
    <row r="21" spans="16:17" x14ac:dyDescent="0.25">
      <c r="P21" s="8" t="s">
        <v>7</v>
      </c>
      <c r="Q21" s="9">
        <f>NL</f>
        <v>500</v>
      </c>
    </row>
    <row r="22" spans="16:17" x14ac:dyDescent="0.25">
      <c r="P22" s="8" t="s">
        <v>5</v>
      </c>
      <c r="Q22" s="9">
        <f>ШиринаB</f>
        <v>518</v>
      </c>
    </row>
    <row r="23" spans="16:17" ht="15.75" thickBot="1" x14ac:dyDescent="0.3">
      <c r="P23" s="15" t="s">
        <v>18</v>
      </c>
      <c r="Q23" s="16">
        <v>18</v>
      </c>
    </row>
    <row r="25" spans="16:17" ht="15.75" thickBot="1" x14ac:dyDescent="0.3">
      <c r="P25" s="12" t="s">
        <v>14</v>
      </c>
    </row>
    <row r="26" spans="16:17" x14ac:dyDescent="0.25">
      <c r="P26" s="13" t="s">
        <v>15</v>
      </c>
      <c r="Q26" s="14">
        <f>ВысотаА</f>
        <v>200</v>
      </c>
    </row>
    <row r="27" spans="16:17" x14ac:dyDescent="0.25">
      <c r="P27" s="8" t="s">
        <v>16</v>
      </c>
      <c r="Q27" s="9">
        <f>2*ТолщинаДеталиА+ШиринаB</f>
        <v>554</v>
      </c>
    </row>
    <row r="28" spans="16:17" x14ac:dyDescent="0.25">
      <c r="P28" s="8" t="s">
        <v>17</v>
      </c>
      <c r="Q28" s="9">
        <f>NL</f>
        <v>500</v>
      </c>
    </row>
    <row r="29" spans="16:17" ht="49.5" customHeight="1" thickBot="1" x14ac:dyDescent="0.3">
      <c r="P29" s="17" t="s">
        <v>21</v>
      </c>
      <c r="Q29" s="18">
        <f>ROUND(((ВысотаА*ГлубинаА*ТолщинаДеталиА)/(1000*1000*1000)*671)*2+((ВысотаB*ШиринаB*ТолщинаДеталиB)/(1000*1000*1000)*671)*2+((ВысотаС*ШиринаС*ТолщинаДеталиC)/(1000*1000*1000)*671),2)</f>
        <v>7.66</v>
      </c>
    </row>
  </sheetData>
  <dataValidations count="1">
    <dataValidation type="list" allowBlank="1" showInputMessage="1" showErrorMessage="1" sqref="Q13 Q18 Q23">
      <formula1>ТолщинаПлиты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S1" sqref="S1:S16"/>
    </sheetView>
  </sheetViews>
  <sheetFormatPr defaultRowHeight="15" x14ac:dyDescent="0.25"/>
  <sheetData>
    <row r="1" spans="1:19" x14ac:dyDescent="0.25">
      <c r="C1">
        <v>13</v>
      </c>
      <c r="M1">
        <v>270</v>
      </c>
      <c r="O1">
        <f>IF('Расчет EB21 ActroYou QuadroYou'!ВнутренняяГлубинаСекции⃰II-Лист2!M1&gt;=3,'Расчет EB21 ActroYou QuadroYou'!ВнутренняяГлубинаСекции⃰II-Лист2!M1,"")</f>
        <v>333</v>
      </c>
      <c r="P1" t="str">
        <f t="shared" ref="P1:P8" si="0">IF(O1=MIN(ActroRes),M1,"")</f>
        <v/>
      </c>
      <c r="Q1">
        <f>MIN(P1:P8)</f>
        <v>600</v>
      </c>
      <c r="S1">
        <v>1</v>
      </c>
    </row>
    <row r="2" spans="1:19" x14ac:dyDescent="0.25">
      <c r="A2">
        <v>300</v>
      </c>
      <c r="D2">
        <f>A2+$C$1</f>
        <v>313</v>
      </c>
      <c r="F2">
        <f>IF(ВнутренняяГлубинаСекции⃰-Лист2!D2&lt;0,"",ВнутренняяГлубинаСекции⃰-Лист2!D2)</f>
        <v>247</v>
      </c>
      <c r="H2">
        <f>IF(F2&lt;0,"",MIN(F2,$F$2:$F$6))</f>
        <v>47</v>
      </c>
      <c r="I2">
        <f>IF(H2=MIN($F$2:$F$6),A2,"")</f>
        <v>300</v>
      </c>
      <c r="J2" t="str">
        <f>IF(F2=MIN(F2,$F$2:$F$6),A2,"")</f>
        <v/>
      </c>
      <c r="K2">
        <f>MAX(РезNL)</f>
        <v>500</v>
      </c>
      <c r="M2">
        <v>300</v>
      </c>
      <c r="O2">
        <f>IF('Расчет EB21 ActroYou QuadroYou'!ВнутренняяГлубинаСекции⃰II-Лист2!M2&gt;=3,'Расчет EB21 ActroYou QuadroYou'!ВнутренняяГлубинаСекции⃰II-Лист2!M2,"")</f>
        <v>303</v>
      </c>
      <c r="P2" t="str">
        <f t="shared" si="0"/>
        <v/>
      </c>
      <c r="S2">
        <v>2</v>
      </c>
    </row>
    <row r="3" spans="1:19" x14ac:dyDescent="0.25">
      <c r="A3">
        <v>350</v>
      </c>
      <c r="D3">
        <f t="shared" ref="D3:D6" si="1">A3+$C$1</f>
        <v>363</v>
      </c>
      <c r="F3">
        <f>IF(ВнутренняяГлубинаСекции⃰-Лист2!D3&lt;0,"",ВнутренняяГлубинаСекции⃰-Лист2!D3)</f>
        <v>197</v>
      </c>
      <c r="H3">
        <f t="shared" ref="H3:H6" si="2">MIN(F3,$F$2:$F$6)</f>
        <v>47</v>
      </c>
      <c r="I3">
        <f t="shared" ref="I3:I6" si="3">IF(H3=MIN($F$2:$F$6),A3,"")</f>
        <v>350</v>
      </c>
      <c r="J3" t="str">
        <f t="shared" ref="J3:J6" si="4">IF(F3=MIN(F3,$F$2:$F$6),A3,"")</f>
        <v/>
      </c>
      <c r="M3">
        <v>350</v>
      </c>
      <c r="O3">
        <f>IF('Расчет EB21 ActroYou QuadroYou'!ВнутренняяГлубинаСекции⃰II-Лист2!M3&gt;=3,'Расчет EB21 ActroYou QuadroYou'!ВнутренняяГлубинаСекции⃰II-Лист2!M3,"")</f>
        <v>253</v>
      </c>
      <c r="P3" t="str">
        <f t="shared" si="0"/>
        <v/>
      </c>
      <c r="S3">
        <v>3</v>
      </c>
    </row>
    <row r="4" spans="1:19" x14ac:dyDescent="0.25">
      <c r="A4">
        <v>400</v>
      </c>
      <c r="D4">
        <f t="shared" si="1"/>
        <v>413</v>
      </c>
      <c r="F4">
        <f>IF(ВнутренняяГлубинаСекции⃰-Лист2!D4&lt;0,"",ВнутренняяГлубинаСекции⃰-Лист2!D4)</f>
        <v>147</v>
      </c>
      <c r="H4">
        <f t="shared" si="2"/>
        <v>47</v>
      </c>
      <c r="I4">
        <f t="shared" si="3"/>
        <v>400</v>
      </c>
      <c r="J4" t="str">
        <f t="shared" si="4"/>
        <v/>
      </c>
      <c r="M4">
        <v>400</v>
      </c>
      <c r="O4">
        <f>IF('Расчет EB21 ActroYou QuadroYou'!ВнутренняяГлубинаСекции⃰II-Лист2!M4&gt;=3,'Расчет EB21 ActroYou QuadroYou'!ВнутренняяГлубинаСекции⃰II-Лист2!M4,"")</f>
        <v>203</v>
      </c>
      <c r="P4" t="str">
        <f t="shared" si="0"/>
        <v/>
      </c>
      <c r="S4">
        <v>4</v>
      </c>
    </row>
    <row r="5" spans="1:19" x14ac:dyDescent="0.25">
      <c r="A5">
        <v>450</v>
      </c>
      <c r="D5">
        <f t="shared" si="1"/>
        <v>463</v>
      </c>
      <c r="F5">
        <f>IF(ВнутренняяГлубинаСекции⃰-Лист2!D5&lt;0,"",ВнутренняяГлубинаСекции⃰-Лист2!D5)</f>
        <v>97</v>
      </c>
      <c r="H5">
        <f t="shared" si="2"/>
        <v>47</v>
      </c>
      <c r="I5">
        <f t="shared" si="3"/>
        <v>450</v>
      </c>
      <c r="J5" t="str">
        <f t="shared" si="4"/>
        <v/>
      </c>
      <c r="M5">
        <v>450</v>
      </c>
      <c r="O5">
        <f>IF('Расчет EB21 ActroYou QuadroYou'!ВнутренняяГлубинаСекции⃰II-Лист2!M5&gt;=3,'Расчет EB21 ActroYou QuadroYou'!ВнутренняяГлубинаСекции⃰II-Лист2!M5,"")</f>
        <v>153</v>
      </c>
      <c r="P5" t="str">
        <f t="shared" si="0"/>
        <v/>
      </c>
      <c r="S5">
        <v>5</v>
      </c>
    </row>
    <row r="6" spans="1:19" x14ac:dyDescent="0.25">
      <c r="A6">
        <v>500</v>
      </c>
      <c r="D6">
        <f t="shared" si="1"/>
        <v>513</v>
      </c>
      <c r="F6">
        <f>IF(ВнутренняяГлубинаСекции⃰-Лист2!D6&lt;0,"",ВнутренняяГлубинаСекции⃰-Лист2!D6)</f>
        <v>47</v>
      </c>
      <c r="H6">
        <f t="shared" si="2"/>
        <v>47</v>
      </c>
      <c r="I6">
        <f t="shared" si="3"/>
        <v>500</v>
      </c>
      <c r="J6">
        <f t="shared" si="4"/>
        <v>500</v>
      </c>
      <c r="M6">
        <v>500</v>
      </c>
      <c r="O6">
        <f>IF('Расчет EB21 ActroYou QuadroYou'!ВнутренняяГлубинаСекции⃰II-Лист2!M6&gt;=3,'Расчет EB21 ActroYou QuadroYou'!ВнутренняяГлубинаСекции⃰II-Лист2!M6,"")</f>
        <v>103</v>
      </c>
      <c r="P6" t="str">
        <f t="shared" si="0"/>
        <v/>
      </c>
      <c r="S6">
        <v>6</v>
      </c>
    </row>
    <row r="7" spans="1:19" x14ac:dyDescent="0.25">
      <c r="M7">
        <v>550</v>
      </c>
      <c r="O7">
        <f>IF('Расчет EB21 ActroYou QuadroYou'!ВнутренняяГлубинаСекции⃰II-Лист2!M7&gt;=3,'Расчет EB21 ActroYou QuadroYou'!ВнутренняяГлубинаСекции⃰II-Лист2!M7,"")</f>
        <v>53</v>
      </c>
      <c r="P7" t="str">
        <f t="shared" si="0"/>
        <v/>
      </c>
      <c r="S7">
        <v>7</v>
      </c>
    </row>
    <row r="8" spans="1:19" x14ac:dyDescent="0.25">
      <c r="M8">
        <v>600</v>
      </c>
      <c r="O8">
        <f>IF('Расчет EB21 ActroYou QuadroYou'!ВнутренняяГлубинаСекции⃰II-Лист2!M8&gt;=3,'Расчет EB21 ActroYou QuadroYou'!ВнутренняяГлубинаСекции⃰II-Лист2!M8,"")</f>
        <v>3</v>
      </c>
      <c r="P8">
        <f t="shared" si="0"/>
        <v>600</v>
      </c>
      <c r="S8">
        <v>8</v>
      </c>
    </row>
    <row r="9" spans="1:19" x14ac:dyDescent="0.25">
      <c r="S9">
        <v>9</v>
      </c>
    </row>
    <row r="10" spans="1:19" x14ac:dyDescent="0.25">
      <c r="S10">
        <v>10</v>
      </c>
    </row>
    <row r="11" spans="1:19" x14ac:dyDescent="0.25">
      <c r="S11">
        <v>11</v>
      </c>
    </row>
    <row r="12" spans="1:19" x14ac:dyDescent="0.25">
      <c r="A12">
        <v>16</v>
      </c>
      <c r="S12">
        <v>12</v>
      </c>
    </row>
    <row r="13" spans="1:19" x14ac:dyDescent="0.25">
      <c r="A13">
        <v>18</v>
      </c>
      <c r="S13">
        <v>13</v>
      </c>
    </row>
    <row r="14" spans="1:19" x14ac:dyDescent="0.25">
      <c r="A14">
        <v>19</v>
      </c>
      <c r="S14">
        <v>14</v>
      </c>
    </row>
    <row r="15" spans="1:19" x14ac:dyDescent="0.25">
      <c r="S15">
        <v>15</v>
      </c>
    </row>
    <row r="16" spans="1:19" x14ac:dyDescent="0.25">
      <c r="S16">
        <v>16</v>
      </c>
    </row>
    <row r="18" spans="1:11" x14ac:dyDescent="0.25">
      <c r="A18">
        <v>300</v>
      </c>
      <c r="D18">
        <f>A18+$C$1</f>
        <v>313</v>
      </c>
      <c r="F18">
        <f>IF('Расчет деталей EB23 ВариантII'!ВнутренняяГлубинаСекции⃰II-Лист2!D18&lt;0,"",'Расчет деталей EB23 ВариантII'!ВнутренняяГлубинаСекции⃰II-Лист2!D18)</f>
        <v>200</v>
      </c>
      <c r="H18">
        <f>IF(F18&lt;0,"",MIN(F18,$F$18:$F$22))</f>
        <v>0</v>
      </c>
      <c r="I18">
        <f>IF(H18=MIN($F$18:$F$22),A18,"")</f>
        <v>300</v>
      </c>
      <c r="J18" t="str">
        <f>IF(F18=MIN(F18,$F$18:$F$22),A18,"")</f>
        <v/>
      </c>
      <c r="K18">
        <f>MAX(J18:J22)</f>
        <v>500</v>
      </c>
    </row>
    <row r="19" spans="1:11" x14ac:dyDescent="0.25">
      <c r="A19">
        <v>350</v>
      </c>
      <c r="D19">
        <f t="shared" ref="D19:D22" si="5">A19+$C$1</f>
        <v>363</v>
      </c>
      <c r="F19">
        <f>IF('Расчет деталей EB23 ВариантII'!ВнутренняяГлубинаСекции⃰II-Лист2!D19&lt;0,"",'Расчет деталей EB23 ВариантII'!ВнутренняяГлубинаСекции⃰II-Лист2!D19)</f>
        <v>150</v>
      </c>
      <c r="H19">
        <f>IF(F19&lt;0,"",MIN(F19,$F$18:$F$22))</f>
        <v>0</v>
      </c>
      <c r="I19">
        <f t="shared" ref="I19:I21" si="6">IF(H19=MIN($F$18:$F$22),A19,"")</f>
        <v>350</v>
      </c>
      <c r="J19" t="str">
        <f t="shared" ref="J19:J21" si="7">IF(F19=MIN(F19,$F$18:$F$22),A19,"")</f>
        <v/>
      </c>
    </row>
    <row r="20" spans="1:11" x14ac:dyDescent="0.25">
      <c r="A20">
        <v>400</v>
      </c>
      <c r="D20">
        <f t="shared" si="5"/>
        <v>413</v>
      </c>
      <c r="F20">
        <f>IF('Расчет деталей EB23 ВариантII'!ВнутренняяГлубинаСекции⃰II-Лист2!D20&lt;0,"",'Расчет деталей EB23 ВариантII'!ВнутренняяГлубинаСекции⃰II-Лист2!D20)</f>
        <v>100</v>
      </c>
      <c r="H20">
        <f>IF(F20&lt;0,"",MIN(F20,$F$18:$F$22))</f>
        <v>0</v>
      </c>
      <c r="I20">
        <f t="shared" si="6"/>
        <v>400</v>
      </c>
      <c r="J20" t="str">
        <f>IF(F20=MIN(F20,$F$18:$F$22),A20,"")</f>
        <v/>
      </c>
    </row>
    <row r="21" spans="1:11" x14ac:dyDescent="0.25">
      <c r="A21">
        <v>450</v>
      </c>
      <c r="D21">
        <f t="shared" si="5"/>
        <v>463</v>
      </c>
      <c r="F21">
        <f>IF('Расчет деталей EB23 ВариантII'!ВнутренняяГлубинаСекции⃰II-Лист2!D21&lt;0,"",'Расчет деталей EB23 ВариантII'!ВнутренняяГлубинаСекции⃰II-Лист2!D21)</f>
        <v>50</v>
      </c>
      <c r="H21">
        <f>IF(F21&lt;0,"",MIN(F21,$F$18:$F$22))</f>
        <v>0</v>
      </c>
      <c r="I21">
        <f t="shared" si="6"/>
        <v>450</v>
      </c>
      <c r="J21" t="str">
        <f t="shared" si="7"/>
        <v/>
      </c>
    </row>
    <row r="22" spans="1:11" x14ac:dyDescent="0.25">
      <c r="A22">
        <v>500</v>
      </c>
      <c r="D22">
        <f t="shared" si="5"/>
        <v>513</v>
      </c>
      <c r="F22">
        <f>IF('Расчет деталей EB23 ВариантII'!ВнутренняяГлубинаСекции⃰II-Лист2!D22&lt;0,"",'Расчет деталей EB23 ВариантII'!ВнутренняяГлубинаСекции⃰II-Лист2!D22)</f>
        <v>0</v>
      </c>
      <c r="H22">
        <f>IF(F22&lt;0,"",MIN(F22,$F$18:$F$22))</f>
        <v>0</v>
      </c>
      <c r="I22">
        <f>IF(H22=MIN($F$18:$F$22),A22,"")</f>
        <v>500</v>
      </c>
      <c r="J22">
        <f>IF(F22=MIN(F22,$F$18:$F$22),A22,"")</f>
        <v>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59</vt:i4>
      </vt:variant>
    </vt:vector>
  </HeadingPairs>
  <TitlesOfParts>
    <vt:vector size="64" baseType="lpstr">
      <vt:lpstr>Расчет EB21 ActroYou QuadroYou</vt:lpstr>
      <vt:lpstr>Расчет деталей EB23 ВариантII</vt:lpstr>
      <vt:lpstr>Расчет деталей EB23</vt:lpstr>
      <vt:lpstr>Лист2</vt:lpstr>
      <vt:lpstr>Лист3</vt:lpstr>
      <vt:lpstr>ActroRes</vt:lpstr>
      <vt:lpstr>ActroYou</vt:lpstr>
      <vt:lpstr>'Расчет EB21 ActroYou QuadroYou'!NL</vt:lpstr>
      <vt:lpstr>'Расчет деталей EB23 ВариантII'!NL</vt:lpstr>
      <vt:lpstr>NL</vt:lpstr>
      <vt:lpstr>NLII</vt:lpstr>
      <vt:lpstr>АктроРезультат</vt:lpstr>
      <vt:lpstr>ВнутренняяГлубинаСекции⃰</vt:lpstr>
      <vt:lpstr>'Расчет EB21 ActroYou QuadroYou'!ВнутренняяГлубинаСекции⃰II</vt:lpstr>
      <vt:lpstr>'Расчет деталей EB23 ВариантII'!ВнутренняяГлубинаСекции⃰II</vt:lpstr>
      <vt:lpstr>'Расчет EB21 ActroYou QuadroYou'!ВнутренняяШиринаСекции</vt:lpstr>
      <vt:lpstr>'Расчет деталей EB23 ВариантII'!ВнутренняяШиринаСекции</vt:lpstr>
      <vt:lpstr>ВнутренняяШиринаСекции</vt:lpstr>
      <vt:lpstr>'Расчет EB21 ActroYou QuadroYou'!ВысотаB</vt:lpstr>
      <vt:lpstr>'Расчет деталей EB23 ВариантII'!ВысотаB</vt:lpstr>
      <vt:lpstr>ВысотаB</vt:lpstr>
      <vt:lpstr>'Расчет EB21 ActroYou QuadroYou'!ВысотаА</vt:lpstr>
      <vt:lpstr>'Расчет деталей EB23 ВариантII'!ВысотаА</vt:lpstr>
      <vt:lpstr>ВысотаА</vt:lpstr>
      <vt:lpstr>'Расчет EB21 ActroYou QuadroYou'!ВысотаС</vt:lpstr>
      <vt:lpstr>'Расчет деталей EB23 ВариантII'!ВысотаС</vt:lpstr>
      <vt:lpstr>ВысотаС</vt:lpstr>
      <vt:lpstr>'Расчет EB21 ActroYou QuadroYou'!ВысотаЯщика</vt:lpstr>
      <vt:lpstr>'Расчет деталей EB23 ВариантII'!ВысотаЯщика</vt:lpstr>
      <vt:lpstr>ВысотаЯщика</vt:lpstr>
      <vt:lpstr>'Расчет EB21 ActroYou QuadroYou'!ГлубинаА</vt:lpstr>
      <vt:lpstr>'Расчет деталей EB23 ВариантII'!ГлубинаА</vt:lpstr>
      <vt:lpstr>ГлубинаА</vt:lpstr>
      <vt:lpstr>'Расчет EB21 ActroYou QuadroYou'!ГлубинаЯщика</vt:lpstr>
      <vt:lpstr>'Расчет деталей EB23 ВариантII'!ГлубинаЯщика</vt:lpstr>
      <vt:lpstr>ГлубинаЯщика</vt:lpstr>
      <vt:lpstr>МаксNL</vt:lpstr>
      <vt:lpstr>РезNL</vt:lpstr>
      <vt:lpstr>'Расчет EB21 ActroYou QuadroYou'!ТолщинаБокинСекции</vt:lpstr>
      <vt:lpstr>'Расчет деталей EB23 ВариантII'!ТолщинаБокинСекции</vt:lpstr>
      <vt:lpstr>ТолщинаБокинСекции</vt:lpstr>
      <vt:lpstr>'Расчет EB21 ActroYou QuadroYou'!ТолщинаДеталиB</vt:lpstr>
      <vt:lpstr>'Расчет деталей EB23 ВариантII'!ТолщинаДеталиB</vt:lpstr>
      <vt:lpstr>ТолщинаДеталиB</vt:lpstr>
      <vt:lpstr>'Расчет EB21 ActroYou QuadroYou'!ТолщинаДеталиC</vt:lpstr>
      <vt:lpstr>'Расчет деталей EB23 ВариантII'!ТолщинаДеталиC</vt:lpstr>
      <vt:lpstr>ТолщинаДеталиC</vt:lpstr>
      <vt:lpstr>'Расчет EB21 ActroYou QuadroYou'!ТолщинаДеталиА</vt:lpstr>
      <vt:lpstr>'Расчет деталей EB23 ВариантII'!ТолщинаДеталиА</vt:lpstr>
      <vt:lpstr>ТолщинаДеталиА</vt:lpstr>
      <vt:lpstr>ТолщинаПлиты</vt:lpstr>
      <vt:lpstr>Толщины2</vt:lpstr>
      <vt:lpstr>'Расчет EB21 ActroYou QuadroYou'!ШиринаB</vt:lpstr>
      <vt:lpstr>'Расчет деталей EB23 ВариантII'!ШиринаB</vt:lpstr>
      <vt:lpstr>ШиринаB</vt:lpstr>
      <vt:lpstr>'Расчет EB21 ActroYou QuadroYou'!ШиринаCекции</vt:lpstr>
      <vt:lpstr>'Расчет деталей EB23 ВариантII'!ШиринаCекции</vt:lpstr>
      <vt:lpstr>ШиринаCекции</vt:lpstr>
      <vt:lpstr>'Расчет EB21 ActroYou QuadroYou'!ШиринаС</vt:lpstr>
      <vt:lpstr>'Расчет деталей EB23 ВариантII'!ШиринаС</vt:lpstr>
      <vt:lpstr>ШиринаС</vt:lpstr>
      <vt:lpstr>'Расчет EB21 ActroYou QuadroYou'!ШиринаЯшика</vt:lpstr>
      <vt:lpstr>'Расчет деталей EB23 ВариантII'!ШиринаЯшика</vt:lpstr>
      <vt:lpstr>ШиринаЯшика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2021-06-01T06:57:24Z</dcterms:modified>
</cp:coreProperties>
</file>